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userName="user" algorithmName="SHA-512" hashValue="r73Ob84P9/RLTun+l2NBZPuljobpiqN+lfEylftLavgIhpS6XrdmnPk3DLh+m0UHJJ90SE5Isoob3XvO52nSWg==" saltValue="4iL4+cvXSUIOot5dKjt3Gg==" spinCount="100000"/>
  <workbookPr defaultThemeVersion="164011"/>
  <mc:AlternateContent xmlns:mc="http://schemas.openxmlformats.org/markup-compatibility/2006">
    <mc:Choice Requires="x15">
      <x15ac:absPath xmlns:x15ac="http://schemas.microsoft.com/office/spreadsheetml/2010/11/ac" url="D:\바탕화면\업무\5. 보고서 발간 관리\24.3월\NR23-001-23고주파 자궁근종용해술\"/>
    </mc:Choice>
  </mc:AlternateContent>
  <bookViews>
    <workbookView xWindow="0" yWindow="0" windowWidth="28800" windowHeight="9285" activeTab="2"/>
  </bookViews>
  <sheets>
    <sheet name="자료추출" sheetId="1" r:id="rId1"/>
    <sheet name="자료추출_안전성" sheetId="2" r:id="rId2"/>
    <sheet name="자료추출_효과성(이분형)" sheetId="3" r:id="rId3"/>
  </sheets>
  <definedNames>
    <definedName name="_xlnm._FilterDatabase" localSheetId="1" hidden="1">자료추출_안전성!$A$1:$U$28</definedName>
    <definedName name="_xlnm._FilterDatabase" localSheetId="2" hidden="1">'자료추출_효과성(이분형)'!$A$1:$AC$82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6" i="2" l="1"/>
  <c r="E26" i="2"/>
  <c r="D26" i="2"/>
  <c r="C26" i="2"/>
  <c r="F25" i="2"/>
  <c r="E25" i="2"/>
  <c r="D25" i="2"/>
  <c r="C25" i="2"/>
  <c r="F28" i="2"/>
  <c r="E28" i="2"/>
  <c r="D28" i="2"/>
  <c r="C28" i="2"/>
  <c r="F16" i="2"/>
  <c r="E16" i="2"/>
  <c r="D16" i="2"/>
  <c r="C16" i="2"/>
  <c r="F15" i="2"/>
  <c r="E15" i="2"/>
  <c r="D15" i="2"/>
  <c r="C15" i="2"/>
  <c r="R71" i="3" l="1"/>
  <c r="M71" i="3"/>
  <c r="E71" i="3"/>
  <c r="D71" i="3"/>
  <c r="C71" i="3"/>
  <c r="B71" i="3"/>
  <c r="M34" i="3" l="1"/>
  <c r="Q8" i="2" l="1"/>
  <c r="C4" i="3" l="1"/>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2" i="3"/>
  <c r="C73" i="3"/>
  <c r="C74" i="3"/>
  <c r="C75" i="3"/>
  <c r="C76" i="3"/>
  <c r="C77" i="3"/>
  <c r="C78" i="3"/>
  <c r="C79" i="3"/>
  <c r="C80" i="3"/>
  <c r="C81" i="3"/>
  <c r="C82" i="3"/>
  <c r="C3" i="3"/>
  <c r="E3" i="3"/>
  <c r="E4" i="2" l="1"/>
  <c r="E5" i="2"/>
  <c r="E6" i="2"/>
  <c r="E7" i="2"/>
  <c r="E8" i="2"/>
  <c r="E9" i="2"/>
  <c r="E10" i="2"/>
  <c r="E11" i="2"/>
  <c r="E12" i="2"/>
  <c r="E13" i="2"/>
  <c r="E14" i="2"/>
  <c r="E17" i="2"/>
  <c r="E18" i="2"/>
  <c r="E19" i="2"/>
  <c r="E20" i="2"/>
  <c r="E21" i="2"/>
  <c r="E22" i="2"/>
  <c r="E23" i="2"/>
  <c r="E24" i="2"/>
  <c r="E27" i="2"/>
  <c r="E3" i="2"/>
  <c r="D27" i="2"/>
  <c r="D24" i="2"/>
  <c r="D23" i="2"/>
  <c r="D22" i="2"/>
  <c r="D21" i="2"/>
  <c r="D20" i="2"/>
  <c r="D19" i="2"/>
  <c r="D18" i="2"/>
  <c r="D17" i="2"/>
  <c r="D14" i="2"/>
  <c r="D13" i="2"/>
  <c r="D12" i="2"/>
  <c r="D11" i="2"/>
  <c r="D10" i="2"/>
  <c r="D9" i="2"/>
  <c r="D8" i="2"/>
  <c r="D7" i="2"/>
  <c r="D6" i="2"/>
  <c r="D5" i="2"/>
  <c r="D4" i="2"/>
  <c r="D3" i="2"/>
  <c r="D4" i="3"/>
  <c r="D5" i="3"/>
  <c r="D6"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D54" i="3"/>
  <c r="D55" i="3"/>
  <c r="D56" i="3"/>
  <c r="D57" i="3"/>
  <c r="D58" i="3"/>
  <c r="D59" i="3"/>
  <c r="D60" i="3"/>
  <c r="D61" i="3"/>
  <c r="D62" i="3"/>
  <c r="D63" i="3"/>
  <c r="D64" i="3"/>
  <c r="D65" i="3"/>
  <c r="D66" i="3"/>
  <c r="D67" i="3"/>
  <c r="D68" i="3"/>
  <c r="D69" i="3"/>
  <c r="D70" i="3"/>
  <c r="D72" i="3"/>
  <c r="D73" i="3"/>
  <c r="D74" i="3"/>
  <c r="D75" i="3"/>
  <c r="D76" i="3"/>
  <c r="D77" i="3"/>
  <c r="D78" i="3"/>
  <c r="D79" i="3"/>
  <c r="D80" i="3"/>
  <c r="D81" i="3"/>
  <c r="D82" i="3"/>
  <c r="D3" i="3"/>
  <c r="P80" i="3"/>
  <c r="P81" i="3"/>
  <c r="P82" i="3"/>
  <c r="O9" i="2"/>
  <c r="J9" i="2"/>
  <c r="E4" i="3"/>
  <c r="E5" i="3"/>
  <c r="E6" i="3"/>
  <c r="E7" i="3"/>
  <c r="E8" i="3"/>
  <c r="E9" i="3"/>
  <c r="E10" i="3"/>
  <c r="E11" i="3"/>
  <c r="E12" i="3"/>
  <c r="E13" i="3"/>
  <c r="E14" i="3"/>
  <c r="E15" i="3"/>
  <c r="E16" i="3"/>
  <c r="E17" i="3"/>
  <c r="E18" i="3"/>
  <c r="E19" i="3"/>
  <c r="E20" i="3"/>
  <c r="E21" i="3"/>
  <c r="E22" i="3"/>
  <c r="E23" i="3"/>
  <c r="E24" i="3"/>
  <c r="E25" i="3"/>
  <c r="E26" i="3"/>
  <c r="E27" i="3"/>
  <c r="E28" i="3"/>
  <c r="E29" i="3"/>
  <c r="E30" i="3"/>
  <c r="E31" i="3"/>
  <c r="E32" i="3"/>
  <c r="E33" i="3"/>
  <c r="E34" i="3"/>
  <c r="E35" i="3"/>
  <c r="E36" i="3"/>
  <c r="E37" i="3"/>
  <c r="E38" i="3"/>
  <c r="E39" i="3"/>
  <c r="E40" i="3"/>
  <c r="E41" i="3"/>
  <c r="E42" i="3"/>
  <c r="E43" i="3"/>
  <c r="E44" i="3"/>
  <c r="E45" i="3"/>
  <c r="E46" i="3"/>
  <c r="E47" i="3"/>
  <c r="E48" i="3"/>
  <c r="E49" i="3"/>
  <c r="E50" i="3"/>
  <c r="E51" i="3"/>
  <c r="E52" i="3"/>
  <c r="E53" i="3"/>
  <c r="E54" i="3"/>
  <c r="E55" i="3"/>
  <c r="E56" i="3"/>
  <c r="E57" i="3"/>
  <c r="E58" i="3"/>
  <c r="E59" i="3"/>
  <c r="E60" i="3"/>
  <c r="E61" i="3"/>
  <c r="E62" i="3"/>
  <c r="E63" i="3"/>
  <c r="E64" i="3"/>
  <c r="E65" i="3"/>
  <c r="E66" i="3"/>
  <c r="E67" i="3"/>
  <c r="E68" i="3"/>
  <c r="E69" i="3"/>
  <c r="E70" i="3"/>
  <c r="E72" i="3"/>
  <c r="E73" i="3"/>
  <c r="E74" i="3"/>
  <c r="E75" i="3"/>
  <c r="E76" i="3"/>
  <c r="E77" i="3"/>
  <c r="E78" i="3"/>
  <c r="E79" i="3"/>
  <c r="E80" i="3"/>
  <c r="E81" i="3"/>
  <c r="E82" i="3"/>
  <c r="F4" i="2" l="1"/>
  <c r="F5" i="2"/>
  <c r="F6" i="2"/>
  <c r="F7" i="2"/>
  <c r="F8" i="2"/>
  <c r="F9" i="2"/>
  <c r="F10" i="2"/>
  <c r="F11" i="2"/>
  <c r="F12" i="2"/>
  <c r="F13" i="2"/>
  <c r="F14" i="2"/>
  <c r="F17" i="2"/>
  <c r="F18" i="2"/>
  <c r="F19" i="2"/>
  <c r="F20" i="2"/>
  <c r="F21" i="2"/>
  <c r="F22" i="2"/>
  <c r="F23" i="2"/>
  <c r="F24" i="2"/>
  <c r="F27" i="2"/>
  <c r="F3" i="2"/>
  <c r="B82" i="3" l="1"/>
  <c r="B81" i="3"/>
  <c r="B78" i="3"/>
  <c r="B77" i="3"/>
  <c r="B79" i="3"/>
  <c r="M79" i="3"/>
  <c r="R79" i="3"/>
  <c r="R75" i="3"/>
  <c r="M75" i="3"/>
  <c r="B75" i="3"/>
  <c r="B68" i="3" l="1"/>
  <c r="B70" i="3"/>
  <c r="B69" i="3"/>
  <c r="B67" i="3"/>
  <c r="B66" i="3"/>
  <c r="B65" i="3"/>
  <c r="B64" i="3"/>
  <c r="R58" i="3"/>
  <c r="R57" i="3"/>
  <c r="R56" i="3"/>
  <c r="R55" i="3"/>
  <c r="R54" i="3"/>
  <c r="R53" i="3"/>
  <c r="R52" i="3"/>
  <c r="R51" i="3"/>
  <c r="R50" i="3"/>
  <c r="R49" i="3"/>
  <c r="R48" i="3"/>
  <c r="R47" i="3"/>
  <c r="M48" i="3"/>
  <c r="M49" i="3"/>
  <c r="M50" i="3"/>
  <c r="M51" i="3"/>
  <c r="M52" i="3"/>
  <c r="M53" i="3"/>
  <c r="M54" i="3"/>
  <c r="M55" i="3"/>
  <c r="M56" i="3"/>
  <c r="M57" i="3"/>
  <c r="M58" i="3"/>
  <c r="M47" i="3"/>
  <c r="B58" i="3"/>
  <c r="B57" i="3"/>
  <c r="B56" i="3"/>
  <c r="B55" i="3"/>
  <c r="B54" i="3"/>
  <c r="B53" i="3"/>
  <c r="Q12" i="2" l="1"/>
  <c r="M46" i="3"/>
  <c r="B80" i="3" l="1"/>
  <c r="R76" i="3"/>
  <c r="M76" i="3"/>
  <c r="B76" i="3"/>
  <c r="R74" i="3"/>
  <c r="M74" i="3"/>
  <c r="B74" i="3"/>
  <c r="M73" i="3"/>
  <c r="B73" i="3"/>
  <c r="R72" i="3"/>
  <c r="M72" i="3"/>
  <c r="B72" i="3"/>
  <c r="Q10" i="2" l="1"/>
  <c r="B63" i="3" l="1"/>
  <c r="B62" i="3"/>
  <c r="B61" i="3"/>
  <c r="B60" i="3"/>
  <c r="B59" i="3"/>
  <c r="B52" i="3"/>
  <c r="B51" i="3"/>
  <c r="B50" i="3"/>
  <c r="B49" i="3"/>
  <c r="B48" i="3"/>
  <c r="B47" i="3"/>
  <c r="B46" i="3"/>
  <c r="B45" i="3"/>
  <c r="B44" i="3"/>
  <c r="B43" i="3"/>
  <c r="B42" i="3"/>
  <c r="Q9" i="2" l="1"/>
  <c r="B29" i="3" l="1"/>
  <c r="B28" i="3"/>
  <c r="B27" i="3"/>
  <c r="B26" i="3"/>
  <c r="M16" i="3"/>
  <c r="M17" i="3"/>
  <c r="M18" i="3"/>
  <c r="M19" i="3"/>
  <c r="M20" i="3"/>
  <c r="M21" i="3"/>
  <c r="M15" i="3"/>
  <c r="R16" i="3"/>
  <c r="R17" i="3"/>
  <c r="R18" i="3"/>
  <c r="R19" i="3"/>
  <c r="R20" i="3"/>
  <c r="R21" i="3"/>
  <c r="R15" i="3"/>
  <c r="B41" i="3"/>
  <c r="B40" i="3"/>
  <c r="B39" i="3"/>
  <c r="B38" i="3"/>
  <c r="B37" i="3"/>
  <c r="B36" i="3"/>
  <c r="B35" i="3"/>
  <c r="B34" i="3"/>
  <c r="B33" i="3"/>
  <c r="B32" i="3"/>
  <c r="B31" i="3"/>
  <c r="B30" i="3"/>
  <c r="B25" i="3"/>
  <c r="B24" i="3"/>
  <c r="B23" i="3"/>
  <c r="B22" i="3"/>
  <c r="B21" i="3"/>
  <c r="B20" i="3"/>
  <c r="B19" i="3"/>
  <c r="B18" i="3" l="1"/>
  <c r="B17" i="3"/>
  <c r="B16" i="3"/>
  <c r="B15" i="3"/>
  <c r="B14" i="3"/>
  <c r="B13" i="3"/>
  <c r="B12" i="3"/>
  <c r="B3" i="3"/>
  <c r="B11" i="3"/>
  <c r="B10" i="3"/>
  <c r="B9" i="3"/>
  <c r="B8" i="3"/>
  <c r="B7" i="3"/>
  <c r="B6" i="3"/>
  <c r="B5" i="3"/>
  <c r="B4" i="3"/>
  <c r="Q17" i="2"/>
  <c r="Q18" i="2"/>
  <c r="Q19" i="2"/>
  <c r="Q20" i="2"/>
  <c r="Q21" i="2"/>
  <c r="Q22" i="2"/>
  <c r="Q23" i="2"/>
  <c r="Q24" i="2"/>
  <c r="L7" i="2"/>
  <c r="L17" i="2"/>
  <c r="L18" i="2"/>
  <c r="L19" i="2"/>
  <c r="L20" i="2"/>
  <c r="L21" i="2"/>
  <c r="L22" i="2"/>
  <c r="L23" i="2"/>
  <c r="L24" i="2"/>
  <c r="Q4" i="2"/>
  <c r="Q5" i="2"/>
  <c r="Q3" i="2"/>
  <c r="L4" i="2"/>
  <c r="L5" i="2"/>
  <c r="L3" i="2"/>
  <c r="C3" i="2"/>
  <c r="C5" i="2"/>
  <c r="C6" i="2"/>
  <c r="C7" i="2"/>
  <c r="C8" i="2"/>
  <c r="C9" i="2"/>
  <c r="C10" i="2"/>
  <c r="C11" i="2"/>
  <c r="C12" i="2"/>
  <c r="C13" i="2"/>
  <c r="C14" i="2"/>
  <c r="C17" i="2"/>
  <c r="C18" i="2"/>
  <c r="C19" i="2"/>
  <c r="C20" i="2"/>
  <c r="C21" i="2"/>
  <c r="C22" i="2"/>
  <c r="C23" i="2"/>
  <c r="C24" i="2"/>
  <c r="C27" i="2"/>
  <c r="C4" i="2"/>
  <c r="R10" i="3" l="1"/>
  <c r="M13" i="3"/>
  <c r="R14" i="3"/>
  <c r="R9" i="3"/>
  <c r="M9" i="3"/>
  <c r="M14" i="3"/>
  <c r="R13" i="3"/>
  <c r="R12" i="3"/>
  <c r="R11" i="3"/>
  <c r="R8" i="3"/>
  <c r="M11" i="3"/>
  <c r="M12" i="3"/>
  <c r="M8" i="3"/>
  <c r="M10" i="3"/>
</calcChain>
</file>

<file path=xl/comments1.xml><?xml version="1.0" encoding="utf-8"?>
<comments xmlns="http://schemas.openxmlformats.org/spreadsheetml/2006/main">
  <authors>
    <author>user</author>
  </authors>
  <commentList>
    <comment ref="K30" authorId="0" shapeId="0">
      <text>
        <r>
          <rPr>
            <b/>
            <sz val="9"/>
            <color indexed="81"/>
            <rFont val="Tahoma"/>
            <family val="2"/>
          </rPr>
          <t>user:</t>
        </r>
        <r>
          <rPr>
            <sz val="9"/>
            <color indexed="81"/>
            <rFont val="Tahoma"/>
            <family val="2"/>
          </rPr>
          <t xml:space="preserve">
n</t>
        </r>
        <r>
          <rPr>
            <sz val="9"/>
            <color indexed="81"/>
            <rFont val="돋움"/>
            <family val="3"/>
            <charset val="129"/>
          </rPr>
          <t>수는</t>
        </r>
        <r>
          <rPr>
            <sz val="9"/>
            <color indexed="81"/>
            <rFont val="Tahoma"/>
            <family val="2"/>
          </rPr>
          <t>Fig.1</t>
        </r>
        <r>
          <rPr>
            <sz val="9"/>
            <color indexed="81"/>
            <rFont val="돋움"/>
            <family val="3"/>
            <charset val="129"/>
          </rPr>
          <t>에서</t>
        </r>
        <r>
          <rPr>
            <sz val="9"/>
            <color indexed="81"/>
            <rFont val="Tahoma"/>
            <family val="2"/>
          </rPr>
          <t xml:space="preserve"> </t>
        </r>
        <r>
          <rPr>
            <sz val="9"/>
            <color indexed="81"/>
            <rFont val="돋움"/>
            <family val="3"/>
            <charset val="129"/>
          </rPr>
          <t>제시한</t>
        </r>
        <r>
          <rPr>
            <sz val="9"/>
            <color indexed="81"/>
            <rFont val="Tahoma"/>
            <family val="2"/>
          </rPr>
          <t xml:space="preserve"> </t>
        </r>
        <r>
          <rPr>
            <sz val="9"/>
            <color indexed="81"/>
            <rFont val="돋움"/>
            <family val="3"/>
            <charset val="129"/>
          </rPr>
          <t>숫자로</t>
        </r>
        <r>
          <rPr>
            <sz val="9"/>
            <color indexed="81"/>
            <rFont val="Tahoma"/>
            <family val="2"/>
          </rPr>
          <t xml:space="preserve"> </t>
        </r>
        <r>
          <rPr>
            <sz val="9"/>
            <color indexed="81"/>
            <rFont val="돋움"/>
            <family val="3"/>
            <charset val="129"/>
          </rPr>
          <t xml:space="preserve">제시함
</t>
        </r>
      </text>
    </comment>
  </commentList>
</comments>
</file>

<file path=xl/sharedStrings.xml><?xml version="1.0" encoding="utf-8"?>
<sst xmlns="http://schemas.openxmlformats.org/spreadsheetml/2006/main" count="1724" uniqueCount="267">
  <si>
    <t>RN</t>
    <phoneticPr fontId="2" type="noConversion"/>
  </si>
  <si>
    <t>연번</t>
    <phoneticPr fontId="2" type="noConversion"/>
  </si>
  <si>
    <t>Author(Year)</t>
    <phoneticPr fontId="2" type="noConversion"/>
  </si>
  <si>
    <t>Title</t>
    <phoneticPr fontId="2" type="noConversion"/>
  </si>
  <si>
    <t>연구국가</t>
    <phoneticPr fontId="2" type="noConversion"/>
  </si>
  <si>
    <t>모집기간</t>
    <phoneticPr fontId="2" type="noConversion"/>
  </si>
  <si>
    <t>연구대상자</t>
    <phoneticPr fontId="2" type="noConversion"/>
  </si>
  <si>
    <t>선택/배제기준</t>
    <phoneticPr fontId="2" type="noConversion"/>
  </si>
  <si>
    <t>연구유형</t>
    <phoneticPr fontId="2" type="noConversion"/>
  </si>
  <si>
    <t>중재시술명</t>
    <phoneticPr fontId="2" type="noConversion"/>
  </si>
  <si>
    <t>중재시술기기</t>
    <phoneticPr fontId="2" type="noConversion"/>
  </si>
  <si>
    <t>비교시술명</t>
    <phoneticPr fontId="2" type="noConversion"/>
  </si>
  <si>
    <t>근종위치</t>
    <phoneticPr fontId="2" type="noConversion"/>
  </si>
  <si>
    <t>지표명</t>
    <phoneticPr fontId="2" type="noConversion"/>
  </si>
  <si>
    <t>n</t>
    <phoneticPr fontId="2" type="noConversion"/>
  </si>
  <si>
    <t>%</t>
    <phoneticPr fontId="2" type="noConversion"/>
  </si>
  <si>
    <t>중재군</t>
    <phoneticPr fontId="2" type="noConversion"/>
  </si>
  <si>
    <t>대조군</t>
    <phoneticPr fontId="2" type="noConversion"/>
  </si>
  <si>
    <t>p</t>
    <phoneticPr fontId="2" type="noConversion"/>
  </si>
  <si>
    <t>세부지표</t>
    <phoneticPr fontId="2" type="noConversion"/>
  </si>
  <si>
    <t>mean</t>
    <phoneticPr fontId="2" type="noConversion"/>
  </si>
  <si>
    <t>SD</t>
    <phoneticPr fontId="2" type="noConversion"/>
  </si>
  <si>
    <t>저자결론</t>
    <phoneticPr fontId="2" type="noConversion"/>
  </si>
  <si>
    <t>중재군(N)</t>
    <phoneticPr fontId="2" type="noConversion"/>
  </si>
  <si>
    <t>평균연령
(대조군)</t>
    <phoneticPr fontId="2" type="noConversion"/>
  </si>
  <si>
    <t>평균연령
(중재군)</t>
    <phoneticPr fontId="2" type="noConversion"/>
  </si>
  <si>
    <t>대조군(N)</t>
    <phoneticPr fontId="2" type="noConversion"/>
  </si>
  <si>
    <t>Hadisaputra(2006)</t>
    <phoneticPr fontId="2" type="noConversion"/>
  </si>
  <si>
    <t>Ti(2018)</t>
    <phoneticPr fontId="2" type="noConversion"/>
  </si>
  <si>
    <t>최지현(2010)</t>
    <phoneticPr fontId="2" type="noConversion"/>
  </si>
  <si>
    <t>Yu(2022)</t>
    <phoneticPr fontId="2" type="noConversion"/>
  </si>
  <si>
    <t>Brooks(2020)</t>
    <phoneticPr fontId="2" type="noConversion"/>
  </si>
  <si>
    <t>Rattray(2018)</t>
    <phoneticPr fontId="2" type="noConversion"/>
  </si>
  <si>
    <t>Hahn(2015)</t>
    <phoneticPr fontId="2" type="noConversion"/>
  </si>
  <si>
    <t>Brucker(2014)</t>
    <phoneticPr fontId="2" type="noConversion"/>
  </si>
  <si>
    <t>Meng(2010)</t>
    <phoneticPr fontId="2" type="noConversion"/>
  </si>
  <si>
    <t>RCT</t>
    <phoneticPr fontId="2" type="noConversion"/>
  </si>
  <si>
    <t>Kramer(2016)</t>
    <phoneticPr fontId="2" type="noConversion"/>
  </si>
  <si>
    <t>후향적코호트</t>
    <phoneticPr fontId="2" type="noConversion"/>
  </si>
  <si>
    <t>중국</t>
    <phoneticPr fontId="2" type="noConversion"/>
  </si>
  <si>
    <t>인도네시아</t>
    <phoneticPr fontId="2" type="noConversion"/>
  </si>
  <si>
    <t>한국</t>
    <phoneticPr fontId="2" type="noConversion"/>
  </si>
  <si>
    <t>독일</t>
    <phoneticPr fontId="2" type="noConversion"/>
  </si>
  <si>
    <t>캐나다</t>
    <phoneticPr fontId="2" type="noConversion"/>
  </si>
  <si>
    <t>미국</t>
    <phoneticPr fontId="2" type="noConversion"/>
  </si>
  <si>
    <t>중재접근법</t>
    <phoneticPr fontId="2" type="noConversion"/>
  </si>
  <si>
    <t>비교접근법</t>
    <phoneticPr fontId="2" type="noConversion"/>
  </si>
  <si>
    <t>Trial
(NCT No.)</t>
    <phoneticPr fontId="2" type="noConversion"/>
  </si>
  <si>
    <t>RFA</t>
    <phoneticPr fontId="2" type="noConversion"/>
  </si>
  <si>
    <t>-</t>
    <phoneticPr fontId="2" type="noConversion"/>
  </si>
  <si>
    <t>초음파유도하/-</t>
    <phoneticPr fontId="2" type="noConversion"/>
  </si>
  <si>
    <t>-/복강경</t>
    <phoneticPr fontId="2" type="noConversion"/>
  </si>
  <si>
    <t>초음파유도하/복강경</t>
    <phoneticPr fontId="2" type="noConversion"/>
  </si>
  <si>
    <t>복강경유도하/질식</t>
    <phoneticPr fontId="2" type="noConversion"/>
  </si>
  <si>
    <t>-/복부, 복강경</t>
    <phoneticPr fontId="2" type="noConversion"/>
  </si>
  <si>
    <t>-/복부,복강경</t>
    <phoneticPr fontId="2" type="noConversion"/>
  </si>
  <si>
    <t>NCT01750008</t>
  </si>
  <si>
    <t>Sonata trial matched</t>
    <phoneticPr fontId="2" type="noConversion"/>
  </si>
  <si>
    <t>A Comparative Study of Fibroid Ablation Rates Using Radio Frequency or High-Intensity Focused Ultrasound</t>
    <phoneticPr fontId="2" type="noConversion"/>
  </si>
  <si>
    <t>2009.3-2008.8</t>
    <phoneticPr fontId="2" type="noConversion"/>
  </si>
  <si>
    <r>
      <t>39.2</t>
    </r>
    <r>
      <rPr>
        <sz val="9"/>
        <color theme="1"/>
        <rFont val="맑은 고딕"/>
        <family val="3"/>
        <charset val="129"/>
      </rPr>
      <t>±5.7</t>
    </r>
    <phoneticPr fontId="2" type="noConversion"/>
  </si>
  <si>
    <t>35.6±6.0</t>
    <phoneticPr fontId="2" type="noConversion"/>
  </si>
  <si>
    <t>근종갯수</t>
    <phoneticPr fontId="2" type="noConversion"/>
  </si>
  <si>
    <t>Valleylab Cool-Tip TM RF Ablation System (Valleylab/Tyco Healthcare Group, Boulder, CO, USA)</t>
    <phoneticPr fontId="2" type="noConversion"/>
  </si>
  <si>
    <t>RFA는 대부분의 근종에 효과적이지만, HIFU는 비침습적 치료법으로서 RFA보다 합병증이 적고 수술 후 관리가 덜 필요합니다. 따라서 작은 자궁근종 및 혈관하부 자궁근종의 치료를 위해 HIFU가 수술 치료의 선호되는 대체물이 되어야 한다고 제안합니다. 이 방법이 임상에서 광범위하게 사용될 수 있도록 권장되기 전에 많은 HIFU 접근법의 장기적인 후속 조치를 조사해야 합니다.</t>
    <phoneticPr fontId="2" type="noConversion"/>
  </si>
  <si>
    <r>
      <t>평균지름 4.74±1.33cm
평균부피 70.62±55.84</t>
    </r>
    <r>
      <rPr>
        <sz val="9"/>
        <color theme="1"/>
        <rFont val="맑은 고딕"/>
        <family val="3"/>
        <charset val="129"/>
      </rPr>
      <t>㎤</t>
    </r>
    <phoneticPr fontId="2" type="noConversion"/>
  </si>
  <si>
    <t>미열</t>
    <phoneticPr fontId="2" type="noConversion"/>
  </si>
  <si>
    <t>골반강내 유체(fluid in pelvic cavity)</t>
    <phoneticPr fontId="2" type="noConversion"/>
  </si>
  <si>
    <t>하복부 통증</t>
    <phoneticPr fontId="2" type="noConversion"/>
  </si>
  <si>
    <t>근종 완전 절제율</t>
    <phoneticPr fontId="2" type="noConversion"/>
  </si>
  <si>
    <t>근종 완전 절제율(지름 2-4cm)</t>
    <phoneticPr fontId="2" type="noConversion"/>
  </si>
  <si>
    <t>근종 완전 절제율(지름 4-6cm)</t>
    <phoneticPr fontId="2" type="noConversion"/>
  </si>
  <si>
    <t>추적관찰 시점</t>
    <phoneticPr fontId="2" type="noConversion"/>
  </si>
  <si>
    <t>근종 완전 절제율(지름 6-8cm)</t>
    <phoneticPr fontId="2" type="noConversion"/>
  </si>
  <si>
    <t>근종/사람</t>
    <phoneticPr fontId="2" type="noConversion"/>
  </si>
  <si>
    <t>근종</t>
    <phoneticPr fontId="2" type="noConversion"/>
  </si>
  <si>
    <t>사람</t>
    <phoneticPr fontId="2" type="noConversion"/>
  </si>
  <si>
    <t>심각한 이상반응</t>
    <phoneticPr fontId="2" type="noConversion"/>
  </si>
  <si>
    <t>&lt;0.05</t>
    <phoneticPr fontId="2" type="noConversion"/>
  </si>
  <si>
    <t>서술</t>
    <phoneticPr fontId="2" type="noConversion"/>
  </si>
  <si>
    <t>No severe complications were observed after these two treatments.</t>
    <phoneticPr fontId="2" type="noConversion"/>
  </si>
  <si>
    <t>1주</t>
    <phoneticPr fontId="2" type="noConversion"/>
  </si>
  <si>
    <t>전체
평균연령</t>
    <phoneticPr fontId="2" type="noConversion"/>
  </si>
  <si>
    <t>37.4±5.6</t>
    <phoneticPr fontId="2" type="noConversion"/>
  </si>
  <si>
    <t>1개 66%, 
2개 30%,
3개 4%,</t>
    <phoneticPr fontId="2" type="noConversion"/>
  </si>
  <si>
    <t>Laparoscopic radiofrequency volumetric thermal ablation of fibroids versus laparoscopic myomectomy</t>
    <phoneticPr fontId="2" type="noConversion"/>
  </si>
  <si>
    <t>2012.11.1-2013.6.30</t>
    <phoneticPr fontId="2" type="noConversion"/>
  </si>
  <si>
    <t>-</t>
    <phoneticPr fontId="2" type="noConversion"/>
  </si>
  <si>
    <t>40.0±7.8</t>
    <phoneticPr fontId="2" type="noConversion"/>
  </si>
  <si>
    <t>34.4±6.1</t>
    <phoneticPr fontId="2" type="noConversion"/>
  </si>
  <si>
    <t>(TOTAL)
근층내 65.9%,
점막하 15.9%,
장막하 18.1%</t>
    <phoneticPr fontId="2" type="noConversion"/>
  </si>
  <si>
    <t>근종크기(Mean±SD)</t>
    <phoneticPr fontId="2" type="noConversion"/>
  </si>
  <si>
    <t>Acessa system (Halt Medical, Brentwood, CA, USA)</t>
    <phoneticPr fontId="2" type="noConversion"/>
  </si>
  <si>
    <t>RFA는 복강경을 이용한 근종절제술보다 더 많은 근종을 치료하고, 짧은 입원기간, 수술 중 혈액손실을 줄일 수 있는 방법임</t>
    <phoneticPr fontId="2" type="noConversion"/>
  </si>
  <si>
    <t>I: 점막하 0%, 점막관통(transmural) 0%, 근층내 45.8%, 자궁내막에 맞닿아있는 근층내근종(intramural fibroid abutting the endometrium) 2.8%, 점막하 51.4%, 대두종(Pedunculated subserosal) 0%
C: 점막하 3.3%, 점막관통(transmural) 4.9%, 근층내 42.6%, 자궁내막에 맞닿아있는 근층내근종(intramural fibroid abutting the endometrium) 0%, 점막하 55.7%, 대두종(Pedunculated subserosal) 3.3%</t>
    <phoneticPr fontId="2" type="noConversion"/>
  </si>
  <si>
    <t>-선택기준: 근종지름 2-7.8cm으로, 출산을 마친 사람, 전자궁절제술을 절대적으로 거부한 환자
-배제기준: 근종이 3개이상있거나 지난 5년동안 산부인과 종양 병리가 있었던 사람, 골반감염질환자, 모유수유자, 현재 임신중인 사람이거나 과거에 gonadotropin-releasing hormone agonists를 처방받은 사람</t>
    <phoneticPr fontId="2" type="noConversion"/>
  </si>
  <si>
    <t>(환자당)
I: 2.9±2.6,
C: 2.4±1.6
(TOTAL)
I: 72, C: 61</t>
    <phoneticPr fontId="2" type="noConversion"/>
  </si>
  <si>
    <t>지름(중앙값)
I: 6.3cm, C: 6.2cm</t>
    <phoneticPr fontId="2" type="noConversion"/>
  </si>
  <si>
    <t>근종 치료/절제율</t>
    <phoneticPr fontId="2" type="noConversion"/>
  </si>
  <si>
    <t>근종</t>
    <phoneticPr fontId="2" type="noConversion"/>
  </si>
  <si>
    <t>단위</t>
    <phoneticPr fontId="2" type="noConversion"/>
  </si>
  <si>
    <t>개</t>
    <phoneticPr fontId="2" type="noConversion"/>
  </si>
  <si>
    <t>Event(n)</t>
    <phoneticPr fontId="2" type="noConversion"/>
  </si>
  <si>
    <t>비교시술</t>
    <phoneticPr fontId="2" type="noConversion"/>
  </si>
  <si>
    <t>Radiofrequency Volumetric Thermal Ablation of Fibroids and Laparoscopic Myomectomy: Long-Term Follow-up From a Randomized Trial</t>
    <phoneticPr fontId="2" type="noConversion"/>
  </si>
  <si>
    <t>위와 동일</t>
    <phoneticPr fontId="2" type="noConversion"/>
  </si>
  <si>
    <t>12개월 추적관찰결과, 질적 결과로 두 치료그룹에서 유사한 효능, 삶의 질, 안전성 결과를 보여줌</t>
    <phoneticPr fontId="2" type="noConversion"/>
  </si>
  <si>
    <t>증상개선 관련</t>
    <phoneticPr fontId="2" type="noConversion"/>
  </si>
  <si>
    <t>자궁 통증(Uterine pain)</t>
    <phoneticPr fontId="2" type="noConversion"/>
  </si>
  <si>
    <t>요통(Backache)</t>
    <phoneticPr fontId="2" type="noConversion"/>
  </si>
  <si>
    <t>국소 통증(Localized pain)</t>
    <phoneticPr fontId="2" type="noConversion"/>
  </si>
  <si>
    <t>성교통(Dyspareunia)</t>
    <phoneticPr fontId="2" type="noConversion"/>
  </si>
  <si>
    <t>골반 불편감/통증(Pelvic discomfort/pain)</t>
    <phoneticPr fontId="2" type="noConversion"/>
  </si>
  <si>
    <t>생리통(Dysmenorrhea)</t>
    <phoneticPr fontId="2" type="noConversion"/>
  </si>
  <si>
    <t>사람</t>
    <phoneticPr fontId="2" type="noConversion"/>
  </si>
  <si>
    <t>baseline</t>
    <phoneticPr fontId="2" type="noConversion"/>
  </si>
  <si>
    <t>12개월</t>
    <phoneticPr fontId="2" type="noConversion"/>
  </si>
  <si>
    <t>증상중증도 점수</t>
    <phoneticPr fontId="2" type="noConversion"/>
  </si>
  <si>
    <t>명</t>
    <phoneticPr fontId="2" type="noConversion"/>
  </si>
  <si>
    <t>3개월</t>
    <phoneticPr fontId="2" type="noConversion"/>
  </si>
  <si>
    <t>6개월</t>
    <phoneticPr fontId="2" type="noConversion"/>
  </si>
  <si>
    <t>점</t>
    <phoneticPr fontId="2" type="noConversion"/>
  </si>
  <si>
    <t>건강관련 삶의 질</t>
    <phoneticPr fontId="2" type="noConversion"/>
  </si>
  <si>
    <t>건강상태 점수(EQ-5D)</t>
    <phoneticPr fontId="2" type="noConversion"/>
  </si>
  <si>
    <t>비고</t>
    <phoneticPr fontId="2" type="noConversion"/>
  </si>
  <si>
    <t>95% CI</t>
    <phoneticPr fontId="2" type="noConversion"/>
  </si>
  <si>
    <t>-18.4, 4.7</t>
    <phoneticPr fontId="2" type="noConversion"/>
  </si>
  <si>
    <t>군 간
mean difference</t>
    <phoneticPr fontId="2" type="noConversion"/>
  </si>
  <si>
    <t>자궁근종증상중증도 점수(UFS-QOL)</t>
    <phoneticPr fontId="2" type="noConversion"/>
  </si>
  <si>
    <t>-20.8, 9.7</t>
    <phoneticPr fontId="2" type="noConversion"/>
  </si>
  <si>
    <t>-4.1, 24.3</t>
    <phoneticPr fontId="2" type="noConversion"/>
  </si>
  <si>
    <t>높을수록 좋은지표</t>
    <phoneticPr fontId="2" type="noConversion"/>
  </si>
  <si>
    <t>자궁근종 관련 삶의 질 점수(HRQL)</t>
    <phoneticPr fontId="2" type="noConversion"/>
  </si>
  <si>
    <t>-</t>
    <phoneticPr fontId="2" type="noConversion"/>
  </si>
  <si>
    <t>명</t>
    <phoneticPr fontId="2" type="noConversion"/>
  </si>
  <si>
    <t>점수</t>
    <phoneticPr fontId="2" type="noConversion"/>
  </si>
  <si>
    <t>설명</t>
    <phoneticPr fontId="2" type="noConversion"/>
  </si>
  <si>
    <t>Interim analysis of a randomized controlled trial comparing laparoscopic radiofrequency volumetric thermal ablation of uterine fibroids with laparoscopic myomectomy</t>
    <phoneticPr fontId="2" type="noConversion"/>
  </si>
  <si>
    <t>24개월</t>
    <phoneticPr fontId="2" type="noConversion"/>
  </si>
  <si>
    <t>&gt;0.99</t>
    <phoneticPr fontId="2" type="noConversion"/>
  </si>
  <si>
    <t>RCT의 24개월 중간분석 결과로, myomectomy와 RFA에서 안전성과 환자보고 결과는 유사하였음. RFA를 이용한 치료는 자궁보존을 원하는 증상있는 자궁근종환자의 치료에서 고려될 수 있음</t>
    <phoneticPr fontId="2" type="noConversion"/>
  </si>
  <si>
    <t>-선택기준: 18세이상, 폐경전, 증상있는 자궁근종 있는 경우, 골반검사에서 자궁크기가 16주 이하일때, 근종크기가 10cm이하일때, 자궁보존을 희망할때, Papanicolaou test(자궁암진단에 사용되는 세포진 검사)에서 정상, 연구방법, 과정, 평가방법을 준수할 사람, 연구에 동의한 사람
-배제기준: 복강경수술이나 전신마취가 불가한 사람, 복강내 유착같이 고위험이 예상되는 사람, 연구결과에 혼동을 줄 수 있는 부수적 절차를 수행한 경우(ex.탈장복구, 자궁경 절제, 자궁내막 절제, 자궁동맥결찰), 임신중이거나 모유수유중인 경우, 스크리닝 3개월 전 GnRH agonist를 복용한 사람, 피임을 위해 자궁 내 혹은 나팔관내에 피임기구 이식한지 10일 이내 이거나 제거되지 않은 경우, 자궁근종으로 인한 만성 골반통증이 아닌경우, 자궁내막증이나 자궁선근증을 가지고 있거나 의심한적있는 경우, 골반감염병증을 앓은적 있거나 현재 앓고 있는 경우, 5년이내 산부인과 악성종양이나 전암성 병변가 있었거나, 근거가 있는 사람, 골반 방사선치료 받은적 있는 사람(Have had pelvic radiation), 자궁외 골반질량이 3cm이상, 자궁경부 근종이 있는경우, 자궁경방식을 이용하는게 더 나은 1개 혹은 그 이상의  강내 점막하 근종(type 0) 혹은 type 0/1의 점막하 근종을 가지고 있는 경우, 조사자가 임상적 판단으로 연구에 참여하지 못하는 경우로 생각하는 경우, 무작위 치료에 동의하지 않는 사람</t>
    <phoneticPr fontId="2" type="noConversion"/>
  </si>
  <si>
    <t>Clinical outcomes and health care utilization pre- and post-laparoscopic radiofrequency ablation of symptomatic fibroids and laparoscopic myomectomy: a randomized trial of uterinesparing techniques (TRUST) in Canada</t>
    <phoneticPr fontId="2" type="noConversion"/>
  </si>
  <si>
    <t>-선택기준: 18세이상, 폐경전 여성, 증상있는 자궁근종이 있는 여성, 질 초음파를 통해 확인한결과 10cm이상의 근종은 없는 여성, 자궁크기 16주 이하, 경부악성종양이나 이형성으로 인해 36개월이내 치료받은 적 없는 사람, 출산을 계획하고 있는 사람, 모든 검사, 진행, 평가툴에 동의하는 사람
-배제기준: 무작위배정에 동의하지 않는 사람, 복강경 수술이나 전신마취를 할 수 없는 사람, 복강내 유착이 생길 위험이 있는 사람, 결과에 혼동을 줄 수 있는 선택적 부수 절차, 임신이나 모유수중인 사람, gonadotropin releasing hormone agonist를 3개월이내 복용중인 사람, 근종으로 인한 만성골반통증이 없는 사람, 자궁내막증이나 선근증이 있거나 의심되는 사람, 활동성 골반 감염질환을 앓은적 있는 사람, 자궁이 아닌 골반mass 3cm 이상, 자궁경부 근종 있는 사람 혹은 한개이상의 자궁강내 근종(type 0) 혹은 type 0/1의 점막하 근종을 자궁경으로 치료한적 있는 사람</t>
    <phoneticPr fontId="2" type="noConversion"/>
  </si>
  <si>
    <t>-</t>
    <phoneticPr fontId="2" type="noConversion"/>
  </si>
  <si>
    <t>2012.10-2017.6</t>
    <phoneticPr fontId="2" type="noConversion"/>
  </si>
  <si>
    <t>-/복강경, 복부(1명)</t>
    <phoneticPr fontId="2" type="noConversion"/>
  </si>
  <si>
    <r>
      <t>(total)
I: 79개(평균 3.4</t>
    </r>
    <r>
      <rPr>
        <sz val="9"/>
        <color theme="1"/>
        <rFont val="맑은 고딕"/>
        <family val="3"/>
        <charset val="129"/>
      </rPr>
      <t xml:space="preserve">±2.4개)
C: 61개(평균 2.8±2.4개)
</t>
    </r>
    <phoneticPr fontId="2" type="noConversion"/>
  </si>
  <si>
    <t>RFA는 자궁근종 치료를 위해 myomectomy에 대한 안전한 대안으로 사용할 수 있음. 근종절제술에 비해 RFA는 수술 중 출혈량이 현저히 적고, 시술 및 입원기간이 짧으며, 일회용 및 재사용 가능한 수술장비의 소비/사용이 적으며, 비교 가능한 직접, 간접비용 및 시술후 3개월에 빠른 업무복귀가 가능한 방법이었음</t>
    <phoneticPr fontId="2" type="noConversion"/>
  </si>
  <si>
    <t>증상중증도 점수</t>
    <phoneticPr fontId="2" type="noConversion"/>
  </si>
  <si>
    <t>baseline</t>
    <phoneticPr fontId="2" type="noConversion"/>
  </si>
  <si>
    <t>3개월</t>
    <phoneticPr fontId="2" type="noConversion"/>
  </si>
  <si>
    <t>(UFS-QOL) 건강관련삶의질</t>
    <phoneticPr fontId="2" type="noConversion"/>
  </si>
  <si>
    <t>사람</t>
    <phoneticPr fontId="2" type="noConversion"/>
  </si>
  <si>
    <t>명</t>
    <phoneticPr fontId="2" type="noConversion"/>
  </si>
  <si>
    <t>2개월</t>
    <phoneticPr fontId="2" type="noConversion"/>
  </si>
  <si>
    <t>The CHOICES Study: Facility Level Comparative Cost, Resource Utilization, and Outcomes Analysis of Myomectomy Compared to Transcervical Fibroid Ablation</t>
    <phoneticPr fontId="2" type="noConversion"/>
  </si>
  <si>
    <t>(SONATA trial)
2015.4-2016.10</t>
    <phoneticPr fontId="2" type="noConversion"/>
  </si>
  <si>
    <t>-</t>
    <phoneticPr fontId="2" type="noConversion"/>
  </si>
  <si>
    <r>
      <t>44</t>
    </r>
    <r>
      <rPr>
        <sz val="9"/>
        <color theme="1"/>
        <rFont val="맑은 고딕"/>
        <family val="3"/>
        <charset val="129"/>
      </rPr>
      <t>±4</t>
    </r>
    <phoneticPr fontId="2" type="noConversion"/>
  </si>
  <si>
    <t>38±7</t>
    <phoneticPr fontId="2" type="noConversion"/>
  </si>
  <si>
    <t>Sonata system</t>
    <phoneticPr fontId="2" type="noConversion"/>
  </si>
  <si>
    <t>초음파유도하/자궁경</t>
    <phoneticPr fontId="2" type="noConversion"/>
  </si>
  <si>
    <t>Sonata system을 이용한 RFA는 증상이 있는 자궁근종 치료를 위한 근종절제술보다 수술실시간, 입원기간이 현저히 짧음. 모든 절차, 마취, 검사, 병리학적 검사, 약제 비용은 RFA에 비해 근종절제술이 높았음. RFA는 외래를 이용한 복부, 복강경을 이용한 근종절제술을 포함한 모든 계층의 근종절제술보다 시술 관련 총 비용이 유의하게 낮았음</t>
    <phoneticPr fontId="2" type="noConversion"/>
  </si>
  <si>
    <t>추적관찰기간</t>
    <phoneticPr fontId="2" type="noConversion"/>
  </si>
  <si>
    <t>30일</t>
    <phoneticPr fontId="2" type="noConversion"/>
  </si>
  <si>
    <t>재입원율</t>
    <phoneticPr fontId="2" type="noConversion"/>
  </si>
  <si>
    <t>재입원율</t>
    <phoneticPr fontId="2" type="noConversion"/>
  </si>
  <si>
    <t>Clinical and Patient Reported Outcomes of Pre- and Postsurgical Treatment of Symptomatic Uterine Leiomyomas: A 12-Month Follow-up Review of TRUST, a Surgical Randomized Clinical Trial Comparing Laparoscopic Radiofrequency Ablation and Myomectomy</t>
    <phoneticPr fontId="2" type="noConversion"/>
  </si>
  <si>
    <t>TRUST trial (CANADA)
(NCT015663783)</t>
    <phoneticPr fontId="2" type="noConversion"/>
  </si>
  <si>
    <t>2014.6-2019.3</t>
    <phoneticPr fontId="2" type="noConversion"/>
  </si>
  <si>
    <t>-</t>
    <phoneticPr fontId="2" type="noConversion"/>
  </si>
  <si>
    <t>43.3±6.6</t>
    <phoneticPr fontId="2" type="noConversion"/>
  </si>
  <si>
    <t>39.8±5.4</t>
    <phoneticPr fontId="2" type="noConversion"/>
  </si>
  <si>
    <t>I: 3.1±2.3cm, 
C: 3.5±2.8cm</t>
    <phoneticPr fontId="2" type="noConversion"/>
  </si>
  <si>
    <t>baseline-3개월</t>
    <phoneticPr fontId="2" type="noConversion"/>
  </si>
  <si>
    <t>baseline-12개월</t>
    <phoneticPr fontId="2" type="noConversion"/>
  </si>
  <si>
    <t>baseline: YES -&gt; 3개월: NO로 답변한 사람</t>
    <phoneticPr fontId="2" type="noConversion"/>
  </si>
  <si>
    <t>baseline: YES -&gt; 12개월: NO로 답변한 사람</t>
    <phoneticPr fontId="2" type="noConversion"/>
  </si>
  <si>
    <t>군간, 전후 p&lt;0.05</t>
    <phoneticPr fontId="2" type="noConversion"/>
  </si>
  <si>
    <t>RFA군: baseline- 3,12개월간 p&lt;0.05
myomectomy: baseline-3,6,12개월간 p&lt;0.05</t>
    <phoneticPr fontId="2" type="noConversion"/>
  </si>
  <si>
    <t>-선택기준: 18세 이상, 증상있는 자궁근종(10cm이하), 자궁보존을 원하는 환자, 자궁크기 16주 이하(골반검사로 확인),  Pap smear 검사(자궁경부암 선별검사)가 3년이내 정상
- 배제기준: 임신중이거나, 모유수유 중인 사람, 자궁내막증이나 자궁선근증이 있는 환자, 복강경 수술이나 전신마취에 금기사유가 있는 사람, intra-abdominal 유착 고위험, 주요 전기적 과정이 필요한 사람, gonadotropin-reelasing hormone을 3개월 이내 복용한 사람, 만성골반통증이 근종이 원인이 아닌경우, 활성 근종염증질환 병력이 있는 사람, 자궁외 근종 mass가 3cm이상인 경우, 자궁경부근종이나 1개 이상의 intracavitary myomas(type 0) 혹은 type 0/1 점막하 근종으로 전자궁절제술을 받아야 하는 경우</t>
    <phoneticPr fontId="2" type="noConversion"/>
  </si>
  <si>
    <t>-선택기준:25-50세 여성, 지난 3개월간 자궁근종으로 인한 월경과다증을 겪은 사람, FIGO type 1,2,3,4 and/or type 2-5면서 크기 1-5cm인 근종, 1개이상의 근종이 자궁강내에 들어가거나 인접한 경우</t>
    <phoneticPr fontId="2" type="noConversion"/>
  </si>
  <si>
    <t>TRUST trial US(2차분석)
(NCT02163525)</t>
    <phoneticPr fontId="2" type="noConversion"/>
  </si>
  <si>
    <t>-</t>
    <phoneticPr fontId="2" type="noConversion"/>
  </si>
  <si>
    <t>자궁근종에 대한 내시경하 근종용해술과 복강경보조 질식 자궁절제술의 비교</t>
    <phoneticPr fontId="2" type="noConversion"/>
  </si>
  <si>
    <t>2006.1.1-2009.3.31</t>
    <phoneticPr fontId="2" type="noConversion"/>
  </si>
  <si>
    <t>44.0±5.3</t>
    <phoneticPr fontId="2" type="noConversion"/>
  </si>
  <si>
    <t>48.8±7.0</t>
    <phoneticPr fontId="2" type="noConversion"/>
  </si>
  <si>
    <t>출산계획이 없는 사람에 한해서 시행하였으며, 근종의 크기가 10cm이상은 제외함</t>
    <phoneticPr fontId="2" type="noConversion"/>
  </si>
  <si>
    <t>수혈</t>
    <phoneticPr fontId="2" type="noConversion"/>
  </si>
  <si>
    <t>출혈</t>
    <phoneticPr fontId="2" type="noConversion"/>
  </si>
  <si>
    <t>사람</t>
    <phoneticPr fontId="2" type="noConversion"/>
  </si>
  <si>
    <t>명</t>
    <phoneticPr fontId="2" type="noConversion"/>
  </si>
  <si>
    <t>6주</t>
    <phoneticPr fontId="2" type="noConversion"/>
  </si>
  <si>
    <t>6개월</t>
    <phoneticPr fontId="2" type="noConversion"/>
  </si>
  <si>
    <t>월경과다(개선되었다고 보고함)</t>
    <phoneticPr fontId="2" type="noConversion"/>
  </si>
  <si>
    <t>재입원율</t>
    <phoneticPr fontId="2" type="noConversion"/>
  </si>
  <si>
    <t>baseline</t>
    <phoneticPr fontId="2" type="noConversion"/>
  </si>
  <si>
    <t>향후 자궁근종의 보존적 치료 방법으로 MLRFM이 또 다른 선택사항이 될 수 있을 것으로 생각된다.</t>
    <phoneticPr fontId="2" type="noConversion"/>
  </si>
  <si>
    <t>Laparoscopic resection versus myolysis in the management of symptomatic uterine adenomyosis: alternatives to conventional treatment</t>
    <phoneticPr fontId="2" type="noConversion"/>
  </si>
  <si>
    <t>34.3±4.6</t>
    <phoneticPr fontId="2" type="noConversion"/>
  </si>
  <si>
    <t>37.7±7.7</t>
    <phoneticPr fontId="2" type="noConversion"/>
  </si>
  <si>
    <t>선근증volume
I: 191.11±166.38
C: 153.42±238.02</t>
    <phoneticPr fontId="2" type="noConversion"/>
  </si>
  <si>
    <t>2003.6-2004.6</t>
    <phoneticPr fontId="2" type="noConversion"/>
  </si>
  <si>
    <t>23-45세 여성, 과다월경, 생리통, 골반통증이 있는 환자</t>
    <phoneticPr fontId="2" type="noConversion"/>
  </si>
  <si>
    <t>baseline-6개월</t>
    <phoneticPr fontId="2" type="noConversion"/>
  </si>
  <si>
    <t>선근증 크기 감소</t>
    <phoneticPr fontId="2" type="noConversion"/>
  </si>
  <si>
    <t>선근증 크기 감소(%)</t>
    <phoneticPr fontId="2" type="noConversion"/>
  </si>
  <si>
    <t>생리통 감소(%)</t>
    <phoneticPr fontId="2" type="noConversion"/>
  </si>
  <si>
    <t>%</t>
    <phoneticPr fontId="2" type="noConversion"/>
  </si>
  <si>
    <t>선근증</t>
    <phoneticPr fontId="2" type="noConversion"/>
  </si>
  <si>
    <t>mm3</t>
    <phoneticPr fontId="2" type="noConversion"/>
  </si>
  <si>
    <t>선근증절제술과 RFA군 간의 월경과다, 생리통점수 감소에는 군간 유의한 차이가 없었음. 골반통증에 대한 평가는 대상자 수가 부족하여 수행할 수 없었음. 선근증 크기는 시술 후 GnRH analog administration으로 두 그룹에서 모두 증가하였고, 두 군간 크기 증가에 유의한 차이는 없었음. 5명의 환자가 임신하였고(RFA 2명, 절제술 3명), RFA군에서 1명이 자궁파열이 발생함</t>
    <phoneticPr fontId="2" type="noConversion"/>
  </si>
  <si>
    <t>Clinical evaluation of three methods in the treatment of adenomyosis</t>
    <phoneticPr fontId="2" type="noConversion"/>
  </si>
  <si>
    <t>2010.1-2013.1</t>
    <phoneticPr fontId="2" type="noConversion"/>
  </si>
  <si>
    <t>(median) 41.08</t>
    <phoneticPr fontId="2" type="noConversion"/>
  </si>
  <si>
    <t>생리통, 과다월경, 생리 중 하복부 통증 등을 평균 6년겪었음. 폐경된 사람은 없었고, coagulation질환이나, 간장, 신장장애, 고혈압, 당뇨, 관상동맥질환자는 제외됨</t>
    <phoneticPr fontId="2" type="noConversion"/>
  </si>
  <si>
    <t>42.12±5.16</t>
    <phoneticPr fontId="2" type="noConversion"/>
  </si>
  <si>
    <t>37.33±4.25</t>
    <phoneticPr fontId="2" type="noConversion"/>
  </si>
  <si>
    <t>자궁선근증의 초음파 유도 무선주파수 절제술은 자궁을 보존하기 위한 최소 침습적 기법으로서, 무선주파수 절제술은 ADM이 기존 치료법의 부족분을 보충하고, 자궁내분비 기능을 유지하고 자궁내막 박리를 하는 새로운 표적화 방법이 될 것으로 예상됩니다, 환자의 생리적, 심리적 균형을 유지하고, 생식기 감염을 예방하며, ADM의 안전하고 효과적인 새로운 치료 방법이 될 것으로 기대됩니다</t>
    <phoneticPr fontId="2" type="noConversion"/>
  </si>
  <si>
    <t>선근증크기</t>
    <phoneticPr fontId="2" type="noConversion"/>
  </si>
  <si>
    <t>baseline-12개월</t>
    <phoneticPr fontId="2" type="noConversion"/>
  </si>
  <si>
    <t>12개월</t>
    <phoneticPr fontId="2" type="noConversion"/>
  </si>
  <si>
    <t xml:space="preserve">I: 4.5±3.1cm, 
C: 4.9±2.9cm
(volume)
I: 47.7±6.8cm3, 
C: 61.6±7.6cm3, </t>
    <phoneticPr fontId="2" type="noConversion"/>
  </si>
  <si>
    <t>대상환자</t>
    <phoneticPr fontId="2" type="noConversion"/>
  </si>
  <si>
    <t>자궁선근증</t>
    <phoneticPr fontId="2" type="noConversion"/>
  </si>
  <si>
    <t>자궁근종</t>
    <phoneticPr fontId="2" type="noConversion"/>
  </si>
  <si>
    <t>대상질환</t>
    <phoneticPr fontId="2" type="noConversion"/>
  </si>
  <si>
    <t>연구설계</t>
    <phoneticPr fontId="2" type="noConversion"/>
  </si>
  <si>
    <t>-</t>
    <phoneticPr fontId="2" type="noConversion"/>
  </si>
  <si>
    <t>재수술률</t>
    <phoneticPr fontId="2" type="noConversion"/>
  </si>
  <si>
    <t>재수술률</t>
    <phoneticPr fontId="2" type="noConversion"/>
  </si>
  <si>
    <t>사람</t>
    <phoneticPr fontId="2" type="noConversion"/>
  </si>
  <si>
    <t>명</t>
    <phoneticPr fontId="2" type="noConversion"/>
  </si>
  <si>
    <t>12개월</t>
    <phoneticPr fontId="2" type="noConversion"/>
  </si>
  <si>
    <t>-</t>
    <phoneticPr fontId="2" type="noConversion"/>
  </si>
  <si>
    <t>근종 크기(개수) 감소</t>
    <phoneticPr fontId="2" type="noConversion"/>
  </si>
  <si>
    <t>선근증 크기(개수) 감소</t>
    <phoneticPr fontId="2" type="noConversion"/>
  </si>
  <si>
    <t>월경과다(Heavy menstrual bleeding)</t>
    <phoneticPr fontId="2" type="noConversion"/>
  </si>
  <si>
    <t>월경과다(개선되었다고 보고함, %)</t>
    <phoneticPr fontId="2" type="noConversion"/>
  </si>
  <si>
    <t>-</t>
    <phoneticPr fontId="2" type="noConversion"/>
  </si>
  <si>
    <t>골반 통증 감소(%)</t>
    <phoneticPr fontId="2" type="noConversion"/>
  </si>
  <si>
    <t>시술 후 이상반응(심각한 이상반응)</t>
    <phoneticPr fontId="2" type="noConversion"/>
  </si>
  <si>
    <t>시술 후 이상반응(기타 이상반응)</t>
    <phoneticPr fontId="2" type="noConversion"/>
  </si>
  <si>
    <t>어지러움</t>
    <phoneticPr fontId="2" type="noConversion"/>
  </si>
  <si>
    <t>치골 상부 포트(port) 부위 혈종</t>
    <phoneticPr fontId="2" type="noConversion"/>
  </si>
  <si>
    <t>이상반응(수술 후 합병증)</t>
    <phoneticPr fontId="2" type="noConversion"/>
  </si>
  <si>
    <t>바소프레신 주입 후 심장 무수축</t>
    <phoneticPr fontId="2" type="noConversion"/>
  </si>
  <si>
    <t>절개부위 탈장(hernia)</t>
    <phoneticPr fontId="2" type="noConversion"/>
  </si>
  <si>
    <t>심부정맥혈전증/폐색전증(DVT)</t>
    <phoneticPr fontId="2" type="noConversion"/>
  </si>
  <si>
    <t>하복벽동맥상처</t>
    <phoneticPr fontId="2" type="noConversion"/>
  </si>
  <si>
    <t>요관손상</t>
    <phoneticPr fontId="2" type="noConversion"/>
  </si>
  <si>
    <t>발열</t>
    <phoneticPr fontId="2" type="noConversion"/>
  </si>
  <si>
    <t>혈종</t>
    <phoneticPr fontId="2" type="noConversion"/>
  </si>
  <si>
    <t>이상반응 유착 의심</t>
    <phoneticPr fontId="2" type="noConversion"/>
  </si>
  <si>
    <t>골반저질환</t>
    <phoneticPr fontId="2" type="noConversion"/>
  </si>
  <si>
    <t>임신관련 합병증</t>
    <phoneticPr fontId="2" type="noConversion"/>
  </si>
  <si>
    <t>10(2)</t>
    <phoneticPr fontId="2" type="noConversion"/>
  </si>
  <si>
    <t xml:space="preserve">자궁파열(임신 8개월) </t>
    <phoneticPr fontId="2" type="noConversion"/>
  </si>
  <si>
    <t>10(3)</t>
    <phoneticPr fontId="2" type="noConversion"/>
  </si>
  <si>
    <t>조기양막파열</t>
    <phoneticPr fontId="2" type="noConversion"/>
  </si>
  <si>
    <t>전체 대상자 10명 중 임산부 중재군 2명, 대조군 3명</t>
    <phoneticPr fontId="2" type="noConversion"/>
  </si>
  <si>
    <t>HIFU
(High-intensity focused ultrasound, 고강도초음파집속술)</t>
    <phoneticPr fontId="2" type="noConversion"/>
  </si>
  <si>
    <t>Myomectomy
(근종절제술)</t>
    <phoneticPr fontId="2" type="noConversion"/>
  </si>
  <si>
    <t>Hystectomy
(자궁절제술)</t>
    <phoneticPr fontId="2" type="noConversion"/>
  </si>
  <si>
    <t>Adenomyomectomy
(자궁선근증감축술)</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</si>
</sst>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
  </numFmts>
  <fonts count="21" x14ac:knownFonts="1">
    <font>
      <sz val="11"/>
      <color theme="1"/>
      <name val="맑은 고딕"/>
      <family val="2"/>
      <charset val="129"/>
      <scheme val="minor"/>
    </font>
    <font>
      <sz val="11"/>
      <color theme="1"/>
      <name val="맑은 고딕"/>
      <family val="2"/>
      <charset val="129"/>
      <scheme val="minor"/>
    </font>
    <font>
      <sz val="8"/>
      <name val="맑은 고딕"/>
      <family val="2"/>
      <charset val="129"/>
      <scheme val="minor"/>
    </font>
    <font>
      <sz val="10"/>
      <color theme="1"/>
      <name val="맑은 고딕"/>
      <family val="2"/>
      <charset val="129"/>
      <scheme val="minor"/>
    </font>
    <font>
      <sz val="9"/>
      <color theme="1"/>
      <name val="맑은 고딕"/>
      <family val="3"/>
      <charset val="129"/>
      <scheme val="minor"/>
    </font>
    <font>
      <b/>
      <sz val="9"/>
      <color theme="1"/>
      <name val="맑은 고딕"/>
      <family val="3"/>
      <charset val="129"/>
      <scheme val="minor"/>
    </font>
    <font>
      <b/>
      <sz val="11"/>
      <color theme="1"/>
      <name val="맑은 고딕"/>
      <family val="3"/>
      <charset val="129"/>
      <scheme val="minor"/>
    </font>
    <font>
      <sz val="9"/>
      <color rgb="FF000000"/>
      <name val="맑은 고딕"/>
      <family val="3"/>
      <charset val="129"/>
      <scheme val="minor"/>
    </font>
    <font>
      <sz val="8"/>
      <color rgb="FF000000"/>
      <name val="맑은 고딕"/>
      <family val="3"/>
      <charset val="129"/>
      <scheme val="minor"/>
    </font>
    <font>
      <sz val="8"/>
      <color theme="1"/>
      <name val="맑은 고딕"/>
      <family val="3"/>
      <charset val="129"/>
      <scheme val="minor"/>
    </font>
    <font>
      <sz val="9"/>
      <color theme="1"/>
      <name val="맑은 고딕"/>
      <family val="3"/>
      <charset val="129"/>
    </font>
    <font>
      <sz val="9"/>
      <color indexed="81"/>
      <name val="Tahoma"/>
      <family val="2"/>
    </font>
    <font>
      <b/>
      <sz val="9"/>
      <color indexed="81"/>
      <name val="Tahoma"/>
      <family val="2"/>
    </font>
    <font>
      <sz val="9"/>
      <color indexed="81"/>
      <name val="돋움"/>
      <family val="3"/>
      <charset val="129"/>
    </font>
    <font>
      <sz val="10"/>
      <color theme="1"/>
      <name val="맑은 고딕"/>
      <family val="3"/>
      <charset val="129"/>
      <scheme val="minor"/>
    </font>
    <font>
      <b/>
      <sz val="10"/>
      <color theme="1"/>
      <name val="맑은 고딕"/>
      <family val="3"/>
      <charset val="129"/>
      <scheme val="minor"/>
    </font>
    <font>
      <sz val="11"/>
      <color theme="1"/>
      <name val="맑은 고딕"/>
      <family val="3"/>
      <charset val="129"/>
      <scheme val="minor"/>
    </font>
    <font>
      <sz val="9"/>
      <color theme="1"/>
      <name val="맑은 고딕"/>
      <family val="2"/>
      <charset val="129"/>
      <scheme val="minor"/>
    </font>
    <font>
      <b/>
      <sz val="10"/>
      <name val="맑은 고딕"/>
      <family val="3"/>
      <charset val="129"/>
      <scheme val="minor"/>
    </font>
    <font>
      <sz val="10"/>
      <name val="맑은 고딕"/>
      <family val="3"/>
      <charset val="129"/>
      <scheme val="minor"/>
    </font>
    <font>
      <sz val="11"/>
      <name val="맑은 고딕"/>
      <family val="3"/>
      <charset val="129"/>
      <scheme val="minor"/>
    </font>
  </fonts>
  <fills count="3">
    <fill>
      <patternFill patternType="none"/>
    </fill>
    <fill>
      <patternFill patternType="gray125"/>
    </fill>
    <fill>
      <patternFill patternType="solid">
        <fgColor theme="4" tint="0.59999389629810485"/>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s>
  <cellStyleXfs count="2">
    <xf numFmtId="0" fontId="0" fillId="0" borderId="0">
      <alignment vertical="center"/>
    </xf>
    <xf numFmtId="9" fontId="1" fillId="0" borderId="0" applyFont="0" applyFill="0" applyBorder="0" applyAlignment="0" applyProtection="0">
      <alignment vertical="center"/>
    </xf>
  </cellStyleXfs>
  <cellXfs count="95">
    <xf numFmtId="0" fontId="0" fillId="0" borderId="0" xfId="0">
      <alignment vertical="center"/>
    </xf>
    <xf numFmtId="0" fontId="4" fillId="0" borderId="0" xfId="0" applyFont="1">
      <alignment vertical="center"/>
    </xf>
    <xf numFmtId="0" fontId="5" fillId="0" borderId="0" xfId="0" applyFont="1" applyAlignment="1">
      <alignment horizontal="center" vertical="center"/>
    </xf>
    <xf numFmtId="0" fontId="5" fillId="0" borderId="0" xfId="0" applyFont="1">
      <alignment vertical="center"/>
    </xf>
    <xf numFmtId="0" fontId="4" fillId="0" borderId="0" xfId="0" applyFont="1" applyBorder="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0" fillId="0" borderId="0" xfId="0" applyAlignment="1">
      <alignment horizontal="center" vertical="center"/>
    </xf>
    <xf numFmtId="0" fontId="16" fillId="0" borderId="0" xfId="0" applyFont="1">
      <alignment vertical="center"/>
    </xf>
    <xf numFmtId="0" fontId="3" fillId="0" borderId="1" xfId="0" applyFont="1" applyBorder="1">
      <alignment vertical="center"/>
    </xf>
    <xf numFmtId="0" fontId="3" fillId="0" borderId="1" xfId="0" applyFont="1" applyBorder="1" applyAlignment="1">
      <alignment horizontal="center" vertical="center"/>
    </xf>
    <xf numFmtId="177" fontId="3" fillId="0" borderId="1" xfId="0" applyNumberFormat="1" applyFont="1" applyBorder="1" applyAlignment="1">
      <alignment horizontal="center" vertical="center"/>
    </xf>
    <xf numFmtId="0" fontId="15" fillId="0" borderId="1" xfId="0" applyFont="1" applyBorder="1" applyAlignment="1">
      <alignment horizontal="center" vertical="center"/>
    </xf>
    <xf numFmtId="0" fontId="14"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4" fillId="0" borderId="0" xfId="0" applyFont="1" applyAlignment="1">
      <alignment vertical="center" wrapText="1"/>
    </xf>
    <xf numFmtId="176" fontId="3" fillId="0" borderId="1" xfId="1" applyNumberFormat="1" applyFont="1" applyBorder="1" applyAlignment="1">
      <alignment horizontal="center" vertical="center"/>
    </xf>
    <xf numFmtId="0" fontId="16" fillId="0" borderId="0" xfId="0" applyFont="1" applyBorder="1" applyAlignment="1">
      <alignment vertical="center" wrapText="1"/>
    </xf>
    <xf numFmtId="0" fontId="0" fillId="0" borderId="1" xfId="0" applyBorder="1">
      <alignment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xf>
    <xf numFmtId="0" fontId="4" fillId="0" borderId="1" xfId="0" quotePrefix="1" applyFont="1" applyBorder="1" applyAlignment="1">
      <alignment vertical="center" wrapText="1"/>
    </xf>
    <xf numFmtId="0" fontId="4" fillId="0" borderId="1" xfId="0" quotePrefix="1" applyFont="1" applyBorder="1" applyAlignment="1">
      <alignment vertical="center"/>
    </xf>
    <xf numFmtId="0" fontId="4" fillId="0" borderId="1" xfId="0" quotePrefix="1" applyFont="1" applyBorder="1" applyAlignment="1">
      <alignment horizontal="center" vertical="center"/>
    </xf>
    <xf numFmtId="0" fontId="7" fillId="0" borderId="1" xfId="0" applyFont="1" applyBorder="1" applyAlignment="1">
      <alignment horizontal="left" vertical="center" wrapText="1"/>
    </xf>
    <xf numFmtId="0" fontId="17" fillId="0" borderId="1" xfId="0" applyFont="1" applyBorder="1" applyAlignment="1">
      <alignment horizontal="left" vertical="center" wrapText="1"/>
    </xf>
    <xf numFmtId="0" fontId="5" fillId="0" borderId="0" xfId="0" applyFont="1" applyAlignment="1">
      <alignment vertical="center" wrapText="1"/>
    </xf>
    <xf numFmtId="0" fontId="9" fillId="0" borderId="1" xfId="0" quotePrefix="1" applyFont="1" applyBorder="1" applyAlignment="1">
      <alignment vertical="center" wrapText="1"/>
    </xf>
    <xf numFmtId="177" fontId="4" fillId="0" borderId="1" xfId="0" applyNumberFormat="1" applyFont="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lignment vertical="center"/>
    </xf>
    <xf numFmtId="0" fontId="4" fillId="0" borderId="1" xfId="0" quotePrefix="1" applyFont="1" applyFill="1" applyBorder="1" applyAlignment="1">
      <alignment horizontal="center" vertical="center"/>
    </xf>
    <xf numFmtId="0" fontId="4" fillId="0" borderId="1" xfId="0" applyFont="1" applyFill="1" applyBorder="1" applyAlignment="1">
      <alignment vertical="center" wrapText="1"/>
    </xf>
    <xf numFmtId="0" fontId="4" fillId="0" borderId="0" xfId="0" applyFont="1" applyFill="1">
      <alignment vertical="center"/>
    </xf>
    <xf numFmtId="0" fontId="4" fillId="0" borderId="1" xfId="0" applyFont="1" applyFill="1" applyBorder="1" applyAlignment="1">
      <alignment horizontal="center" vertical="center" wrapText="1"/>
    </xf>
    <xf numFmtId="0" fontId="4" fillId="0" borderId="1" xfId="0" quotePrefix="1" applyFont="1" applyFill="1" applyBorder="1" applyAlignment="1">
      <alignmen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176" fontId="14" fillId="0" borderId="1" xfId="1" applyNumberFormat="1" applyFont="1" applyBorder="1" applyAlignment="1">
      <alignment horizontal="center" vertical="center"/>
    </xf>
    <xf numFmtId="2" fontId="14" fillId="0" borderId="1" xfId="0" applyNumberFormat="1" applyFont="1" applyBorder="1" applyAlignment="1">
      <alignment horizontal="center" vertical="center"/>
    </xf>
    <xf numFmtId="0" fontId="17" fillId="0" borderId="1" xfId="0" applyFont="1" applyBorder="1">
      <alignment vertical="center"/>
    </xf>
    <xf numFmtId="0" fontId="17" fillId="0" borderId="1" xfId="0" applyFont="1" applyBorder="1" applyAlignment="1">
      <alignment horizontal="center" vertical="center"/>
    </xf>
    <xf numFmtId="0" fontId="4" fillId="0" borderId="1" xfId="0" applyFont="1" applyBorder="1" applyAlignment="1">
      <alignment horizontal="right" vertical="center"/>
    </xf>
    <xf numFmtId="176" fontId="4" fillId="0" borderId="1" xfId="1" applyNumberFormat="1" applyFont="1" applyBorder="1" applyAlignment="1">
      <alignment horizontal="right" vertical="center"/>
    </xf>
    <xf numFmtId="176" fontId="4" fillId="0" borderId="1" xfId="1" applyNumberFormat="1" applyFont="1" applyBorder="1">
      <alignment vertical="center"/>
    </xf>
    <xf numFmtId="176" fontId="17" fillId="0" borderId="1" xfId="1" applyNumberFormat="1" applyFont="1" applyBorder="1">
      <alignment vertical="center"/>
    </xf>
    <xf numFmtId="0" fontId="17" fillId="0" borderId="1" xfId="0" applyFont="1" applyBorder="1" applyAlignment="1">
      <alignment vertical="center" wrapText="1"/>
    </xf>
    <xf numFmtId="0" fontId="5"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17" fillId="0" borderId="1" xfId="0" applyFont="1" applyFill="1" applyBorder="1">
      <alignment vertical="center"/>
    </xf>
    <xf numFmtId="0" fontId="4" fillId="0" borderId="1" xfId="0" applyFont="1" applyFill="1" applyBorder="1" applyAlignment="1">
      <alignment horizontal="right" vertical="center"/>
    </xf>
    <xf numFmtId="0" fontId="3" fillId="0" borderId="1" xfId="0" applyFont="1" applyFill="1" applyBorder="1" applyAlignment="1">
      <alignment horizontal="center" vertical="center"/>
    </xf>
    <xf numFmtId="0" fontId="3" fillId="0" borderId="1" xfId="1" applyNumberFormat="1" applyFont="1" applyFill="1" applyBorder="1" applyAlignment="1">
      <alignment horizontal="center" vertical="center"/>
    </xf>
    <xf numFmtId="177" fontId="3"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1" xfId="0" applyFont="1" applyBorder="1" applyAlignment="1">
      <alignment horizontal="center" vertical="center"/>
    </xf>
    <xf numFmtId="177" fontId="19" fillId="0" borderId="1" xfId="0" applyNumberFormat="1" applyFont="1" applyBorder="1" applyAlignment="1">
      <alignment horizontal="center" vertical="center"/>
    </xf>
    <xf numFmtId="0" fontId="19" fillId="0" borderId="1" xfId="0" quotePrefix="1" applyFont="1" applyBorder="1" applyAlignment="1">
      <alignment horizontal="center" vertical="center"/>
    </xf>
    <xf numFmtId="0" fontId="20" fillId="0" borderId="1" xfId="0" applyFont="1" applyBorder="1" applyAlignment="1">
      <alignment horizontal="left" vertical="center"/>
    </xf>
    <xf numFmtId="0" fontId="20" fillId="0" borderId="1" xfId="0" applyFont="1" applyBorder="1">
      <alignment vertical="center"/>
    </xf>
    <xf numFmtId="0" fontId="18" fillId="0" borderId="1" xfId="0" applyFont="1" applyBorder="1" applyAlignment="1">
      <alignment horizontal="center" vertical="center"/>
    </xf>
    <xf numFmtId="176" fontId="3" fillId="0" borderId="1" xfId="1" applyNumberFormat="1" applyFont="1" applyFill="1" applyBorder="1" applyAlignment="1">
      <alignment horizontal="center" vertical="center"/>
    </xf>
    <xf numFmtId="0" fontId="0" fillId="0" borderId="0" xfId="0" applyFill="1">
      <alignment vertical="center"/>
    </xf>
    <xf numFmtId="0" fontId="14" fillId="0" borderId="1" xfId="0" applyFont="1" applyFill="1" applyBorder="1" applyAlignment="1">
      <alignment horizontal="center" vertical="center"/>
    </xf>
    <xf numFmtId="176" fontId="14" fillId="0" borderId="1" xfId="1" applyNumberFormat="1" applyFont="1" applyFill="1" applyBorder="1" applyAlignment="1">
      <alignment horizontal="center" vertical="center"/>
    </xf>
    <xf numFmtId="2" fontId="14" fillId="0" borderId="1" xfId="0" applyNumberFormat="1" applyFont="1" applyFill="1" applyBorder="1" applyAlignment="1">
      <alignment horizontal="center" vertical="center"/>
    </xf>
    <xf numFmtId="0" fontId="0" fillId="0" borderId="0" xfId="0" applyFill="1" applyAlignment="1">
      <alignment horizontal="center" vertical="center"/>
    </xf>
    <xf numFmtId="0" fontId="5" fillId="2" borderId="1" xfId="0" applyFont="1" applyFill="1" applyBorder="1" applyAlignment="1">
      <alignment vertical="center"/>
    </xf>
    <xf numFmtId="0" fontId="3" fillId="0" borderId="4" xfId="0" applyFont="1" applyBorder="1" applyAlignment="1">
      <alignment horizontal="center" vertical="center"/>
    </xf>
    <xf numFmtId="0" fontId="3" fillId="0" borderId="1" xfId="0" applyFont="1" applyBorder="1" applyAlignment="1">
      <alignment vertical="center" wrapText="1"/>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177" fontId="15" fillId="0" borderId="1" xfId="0" applyNumberFormat="1" applyFont="1" applyBorder="1" applyAlignment="1">
      <alignment horizontal="center" vertical="center"/>
    </xf>
    <xf numFmtId="0" fontId="17" fillId="0" borderId="1" xfId="0" applyFont="1" applyFill="1" applyBorder="1" applyAlignment="1">
      <alignment horizontal="right" vertical="center"/>
    </xf>
    <xf numFmtId="0" fontId="3" fillId="0" borderId="1" xfId="0" applyFont="1" applyFill="1" applyBorder="1">
      <alignment vertical="center"/>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cellXfs>
  <cellStyles count="2">
    <cellStyle name="백분율" xfId="1" builtinId="5"/>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3"/>
  <sheetViews>
    <sheetView zoomScale="85" zoomScaleNormal="85" workbookViewId="0">
      <pane xSplit="3" ySplit="1" topLeftCell="D5" activePane="bottomRight" state="frozen"/>
      <selection pane="topRight" activeCell="D1" sqref="D1"/>
      <selection pane="bottomLeft" activeCell="A2" sqref="A2"/>
      <selection pane="bottomRight" activeCell="O5" sqref="O5"/>
    </sheetView>
  </sheetViews>
  <sheetFormatPr defaultRowHeight="12" x14ac:dyDescent="0.3"/>
  <cols>
    <col min="1" max="1" width="4.5" style="2" bestFit="1" customWidth="1"/>
    <col min="2" max="2" width="4.125" style="2" bestFit="1" customWidth="1"/>
    <col min="3" max="3" width="12" style="3" customWidth="1"/>
    <col min="4" max="4" width="16.75" style="32" customWidth="1"/>
    <col min="5" max="5" width="9.125" style="2" bestFit="1" customWidth="1"/>
    <col min="6" max="6" width="10.5" style="2" customWidth="1"/>
    <col min="7" max="7" width="9.125" style="2" bestFit="1" customWidth="1"/>
    <col min="8" max="8" width="13.375" style="2" customWidth="1"/>
    <col min="9" max="9" width="11.75" style="3" bestFit="1" customWidth="1"/>
    <col min="10" max="14" width="9" style="3"/>
    <col min="15" max="15" width="33.625" style="3" customWidth="1"/>
    <col min="16" max="16" width="11" style="3" bestFit="1" customWidth="1"/>
    <col min="17" max="17" width="17.625" style="3" customWidth="1"/>
    <col min="18" max="18" width="13" style="3" bestFit="1" customWidth="1"/>
    <col min="19" max="19" width="15.875" style="2" bestFit="1" customWidth="1"/>
    <col min="20" max="20" width="15.625" style="3" customWidth="1"/>
    <col min="21" max="21" width="10.125" style="3" customWidth="1"/>
    <col min="22" max="22" width="18.75" style="3" customWidth="1"/>
    <col min="23" max="23" width="27.375" style="3" customWidth="1"/>
    <col min="24" max="24" width="47.125" style="32" customWidth="1"/>
    <col min="25" max="16384" width="9" style="3"/>
  </cols>
  <sheetData>
    <row r="1" spans="1:24" s="2" customFormat="1" ht="24" x14ac:dyDescent="0.3">
      <c r="A1" s="22" t="s">
        <v>1</v>
      </c>
      <c r="B1" s="22" t="s">
        <v>0</v>
      </c>
      <c r="C1" s="22" t="s">
        <v>2</v>
      </c>
      <c r="D1" s="79" t="s">
        <v>3</v>
      </c>
      <c r="E1" s="78" t="s">
        <v>225</v>
      </c>
      <c r="F1" s="78" t="s">
        <v>8</v>
      </c>
      <c r="G1" s="78" t="s">
        <v>4</v>
      </c>
      <c r="H1" s="23" t="s">
        <v>47</v>
      </c>
      <c r="I1" s="22" t="s">
        <v>5</v>
      </c>
      <c r="J1" s="22" t="s">
        <v>23</v>
      </c>
      <c r="K1" s="22" t="s">
        <v>26</v>
      </c>
      <c r="L1" s="23" t="s">
        <v>82</v>
      </c>
      <c r="M1" s="23" t="s">
        <v>25</v>
      </c>
      <c r="N1" s="23" t="s">
        <v>24</v>
      </c>
      <c r="O1" s="22" t="s">
        <v>7</v>
      </c>
      <c r="P1" s="22" t="s">
        <v>9</v>
      </c>
      <c r="Q1" s="22" t="s">
        <v>45</v>
      </c>
      <c r="R1" s="22" t="s">
        <v>10</v>
      </c>
      <c r="S1" s="22" t="s">
        <v>11</v>
      </c>
      <c r="T1" s="22" t="s">
        <v>46</v>
      </c>
      <c r="U1" s="22" t="s">
        <v>62</v>
      </c>
      <c r="V1" s="22" t="s">
        <v>91</v>
      </c>
      <c r="W1" s="22" t="s">
        <v>12</v>
      </c>
      <c r="X1" s="23" t="s">
        <v>22</v>
      </c>
    </row>
    <row r="2" spans="1:24" s="1" customFormat="1" ht="96" x14ac:dyDescent="0.3">
      <c r="A2" s="35">
        <v>1</v>
      </c>
      <c r="B2" s="24">
        <v>565</v>
      </c>
      <c r="C2" s="25" t="s">
        <v>35</v>
      </c>
      <c r="D2" s="21" t="s">
        <v>58</v>
      </c>
      <c r="E2" s="24" t="s">
        <v>227</v>
      </c>
      <c r="F2" s="24" t="s">
        <v>36</v>
      </c>
      <c r="G2" s="24" t="s">
        <v>39</v>
      </c>
      <c r="H2" s="24" t="s">
        <v>49</v>
      </c>
      <c r="I2" s="25" t="s">
        <v>59</v>
      </c>
      <c r="J2" s="24">
        <v>50</v>
      </c>
      <c r="K2" s="24">
        <v>50</v>
      </c>
      <c r="L2" s="24" t="s">
        <v>83</v>
      </c>
      <c r="M2" s="24" t="s">
        <v>60</v>
      </c>
      <c r="N2" s="24" t="s">
        <v>61</v>
      </c>
      <c r="O2" s="27" t="s">
        <v>95</v>
      </c>
      <c r="P2" s="24" t="s">
        <v>48</v>
      </c>
      <c r="Q2" s="24" t="s">
        <v>50</v>
      </c>
      <c r="R2" s="20" t="s">
        <v>63</v>
      </c>
      <c r="S2" s="20" t="s">
        <v>263</v>
      </c>
      <c r="T2" s="24" t="s">
        <v>49</v>
      </c>
      <c r="U2" s="20" t="s">
        <v>84</v>
      </c>
      <c r="V2" s="21" t="s">
        <v>65</v>
      </c>
      <c r="W2" s="21" t="s">
        <v>90</v>
      </c>
      <c r="X2" s="21" t="s">
        <v>64</v>
      </c>
    </row>
    <row r="3" spans="1:24" s="1" customFormat="1" ht="281.25" x14ac:dyDescent="0.3">
      <c r="A3" s="35">
        <v>2</v>
      </c>
      <c r="B3" s="24">
        <v>207</v>
      </c>
      <c r="C3" s="25" t="s">
        <v>34</v>
      </c>
      <c r="D3" s="21" t="s">
        <v>85</v>
      </c>
      <c r="E3" s="24" t="s">
        <v>227</v>
      </c>
      <c r="F3" s="24" t="s">
        <v>36</v>
      </c>
      <c r="G3" s="24" t="s">
        <v>42</v>
      </c>
      <c r="H3" s="42" t="s">
        <v>56</v>
      </c>
      <c r="I3" s="21" t="s">
        <v>86</v>
      </c>
      <c r="J3" s="24">
        <v>25</v>
      </c>
      <c r="K3" s="24">
        <v>25</v>
      </c>
      <c r="L3" s="24" t="s">
        <v>87</v>
      </c>
      <c r="M3" s="24" t="s">
        <v>88</v>
      </c>
      <c r="N3" s="24" t="s">
        <v>89</v>
      </c>
      <c r="O3" s="33" t="s">
        <v>141</v>
      </c>
      <c r="P3" s="24" t="s">
        <v>48</v>
      </c>
      <c r="Q3" s="28" t="s">
        <v>52</v>
      </c>
      <c r="R3" s="21" t="s">
        <v>92</v>
      </c>
      <c r="S3" s="20" t="s">
        <v>264</v>
      </c>
      <c r="T3" s="26" t="s">
        <v>52</v>
      </c>
      <c r="U3" s="21" t="s">
        <v>96</v>
      </c>
      <c r="V3" s="21" t="s">
        <v>97</v>
      </c>
      <c r="W3" s="21" t="s">
        <v>94</v>
      </c>
      <c r="X3" s="21" t="s">
        <v>93</v>
      </c>
    </row>
    <row r="4" spans="1:24" s="1" customFormat="1" ht="281.25" x14ac:dyDescent="0.3">
      <c r="A4" s="35">
        <v>3</v>
      </c>
      <c r="B4" s="24">
        <v>363</v>
      </c>
      <c r="C4" s="25" t="s">
        <v>33</v>
      </c>
      <c r="D4" s="21" t="s">
        <v>104</v>
      </c>
      <c r="E4" s="24" t="s">
        <v>227</v>
      </c>
      <c r="F4" s="24" t="s">
        <v>36</v>
      </c>
      <c r="G4" s="24" t="s">
        <v>42</v>
      </c>
      <c r="H4" s="42" t="s">
        <v>56</v>
      </c>
      <c r="I4" s="25" t="s">
        <v>105</v>
      </c>
      <c r="J4" s="24">
        <v>21</v>
      </c>
      <c r="K4" s="24">
        <v>22</v>
      </c>
      <c r="L4" s="24" t="s">
        <v>87</v>
      </c>
      <c r="M4" s="24" t="s">
        <v>88</v>
      </c>
      <c r="N4" s="24" t="s">
        <v>89</v>
      </c>
      <c r="O4" s="33" t="s">
        <v>141</v>
      </c>
      <c r="P4" s="24" t="s">
        <v>48</v>
      </c>
      <c r="Q4" s="28" t="s">
        <v>52</v>
      </c>
      <c r="R4" s="21" t="s">
        <v>92</v>
      </c>
      <c r="S4" s="20" t="s">
        <v>264</v>
      </c>
      <c r="T4" s="26" t="s">
        <v>52</v>
      </c>
      <c r="U4" s="24" t="s">
        <v>105</v>
      </c>
      <c r="V4" s="24" t="s">
        <v>87</v>
      </c>
      <c r="W4" s="24" t="s">
        <v>105</v>
      </c>
      <c r="X4" s="21" t="s">
        <v>106</v>
      </c>
    </row>
    <row r="5" spans="1:24" s="1" customFormat="1" ht="281.25" x14ac:dyDescent="0.3">
      <c r="A5" s="35">
        <v>4</v>
      </c>
      <c r="B5" s="24">
        <v>477</v>
      </c>
      <c r="C5" s="25" t="s">
        <v>37</v>
      </c>
      <c r="D5" s="21" t="s">
        <v>137</v>
      </c>
      <c r="E5" s="24" t="s">
        <v>227</v>
      </c>
      <c r="F5" s="24" t="s">
        <v>36</v>
      </c>
      <c r="G5" s="24" t="s">
        <v>42</v>
      </c>
      <c r="H5" s="42" t="s">
        <v>56</v>
      </c>
      <c r="I5" s="25" t="s">
        <v>105</v>
      </c>
      <c r="J5" s="24">
        <v>21</v>
      </c>
      <c r="K5" s="24">
        <v>22</v>
      </c>
      <c r="L5" s="24" t="s">
        <v>133</v>
      </c>
      <c r="M5" s="24" t="s">
        <v>88</v>
      </c>
      <c r="N5" s="24" t="s">
        <v>89</v>
      </c>
      <c r="O5" s="33" t="s">
        <v>141</v>
      </c>
      <c r="P5" s="24" t="s">
        <v>48</v>
      </c>
      <c r="Q5" s="28" t="s">
        <v>52</v>
      </c>
      <c r="R5" s="21" t="s">
        <v>92</v>
      </c>
      <c r="S5" s="20" t="s">
        <v>264</v>
      </c>
      <c r="T5" s="26" t="s">
        <v>52</v>
      </c>
      <c r="U5" s="24" t="s">
        <v>105</v>
      </c>
      <c r="V5" s="24" t="s">
        <v>49</v>
      </c>
      <c r="W5" s="24" t="s">
        <v>105</v>
      </c>
      <c r="X5" s="21" t="s">
        <v>140</v>
      </c>
    </row>
    <row r="6" spans="1:24" s="1" customFormat="1" ht="231.75" customHeight="1" x14ac:dyDescent="0.3">
      <c r="A6" s="35">
        <v>5</v>
      </c>
      <c r="B6" s="24">
        <v>645</v>
      </c>
      <c r="C6" s="25" t="s">
        <v>32</v>
      </c>
      <c r="D6" s="21" t="s">
        <v>142</v>
      </c>
      <c r="E6" s="24" t="s">
        <v>227</v>
      </c>
      <c r="F6" s="24" t="s">
        <v>36</v>
      </c>
      <c r="G6" s="24" t="s">
        <v>43</v>
      </c>
      <c r="H6" s="43" t="s">
        <v>169</v>
      </c>
      <c r="I6" s="25" t="s">
        <v>145</v>
      </c>
      <c r="J6" s="24">
        <v>23</v>
      </c>
      <c r="K6" s="24">
        <v>22</v>
      </c>
      <c r="L6" s="24" t="s">
        <v>144</v>
      </c>
      <c r="M6" s="24">
        <v>39.4</v>
      </c>
      <c r="N6" s="34">
        <v>42</v>
      </c>
      <c r="O6" s="27" t="s">
        <v>143</v>
      </c>
      <c r="P6" s="24" t="s">
        <v>48</v>
      </c>
      <c r="Q6" s="24" t="s">
        <v>52</v>
      </c>
      <c r="R6" s="21" t="s">
        <v>92</v>
      </c>
      <c r="S6" s="20" t="s">
        <v>264</v>
      </c>
      <c r="T6" s="29" t="s">
        <v>146</v>
      </c>
      <c r="U6" s="20" t="s">
        <v>147</v>
      </c>
      <c r="V6" s="24" t="s">
        <v>144</v>
      </c>
      <c r="W6" s="24" t="s">
        <v>144</v>
      </c>
      <c r="X6" s="21" t="s">
        <v>148</v>
      </c>
    </row>
    <row r="7" spans="1:24" s="1" customFormat="1" ht="108" x14ac:dyDescent="0.3">
      <c r="A7" s="24">
        <v>6</v>
      </c>
      <c r="B7" s="24">
        <v>201</v>
      </c>
      <c r="C7" s="25" t="s">
        <v>31</v>
      </c>
      <c r="D7" s="21" t="s">
        <v>156</v>
      </c>
      <c r="E7" s="24" t="s">
        <v>227</v>
      </c>
      <c r="F7" s="20" t="s">
        <v>38</v>
      </c>
      <c r="G7" s="24" t="s">
        <v>44</v>
      </c>
      <c r="H7" s="24" t="s">
        <v>57</v>
      </c>
      <c r="I7" s="21" t="s">
        <v>157</v>
      </c>
      <c r="J7" s="24">
        <v>44</v>
      </c>
      <c r="K7" s="24">
        <v>44</v>
      </c>
      <c r="L7" s="24" t="s">
        <v>158</v>
      </c>
      <c r="M7" s="24" t="s">
        <v>159</v>
      </c>
      <c r="N7" s="24" t="s">
        <v>160</v>
      </c>
      <c r="O7" s="27" t="s">
        <v>182</v>
      </c>
      <c r="P7" s="24" t="s">
        <v>48</v>
      </c>
      <c r="Q7" s="29" t="s">
        <v>162</v>
      </c>
      <c r="R7" s="24" t="s">
        <v>161</v>
      </c>
      <c r="S7" s="20" t="s">
        <v>264</v>
      </c>
      <c r="T7" s="29" t="s">
        <v>55</v>
      </c>
      <c r="U7" s="24" t="s">
        <v>158</v>
      </c>
      <c r="V7" s="24" t="s">
        <v>158</v>
      </c>
      <c r="W7" s="24" t="s">
        <v>158</v>
      </c>
      <c r="X7" s="21" t="s">
        <v>163</v>
      </c>
    </row>
    <row r="8" spans="1:24" s="39" customFormat="1" ht="180" x14ac:dyDescent="0.3">
      <c r="A8" s="35">
        <v>7</v>
      </c>
      <c r="B8" s="35">
        <v>810</v>
      </c>
      <c r="C8" s="36" t="s">
        <v>30</v>
      </c>
      <c r="D8" s="38" t="s">
        <v>168</v>
      </c>
      <c r="E8" s="24" t="s">
        <v>227</v>
      </c>
      <c r="F8" s="35" t="s">
        <v>36</v>
      </c>
      <c r="G8" s="35" t="s">
        <v>44</v>
      </c>
      <c r="H8" s="44" t="s">
        <v>183</v>
      </c>
      <c r="I8" s="36" t="s">
        <v>170</v>
      </c>
      <c r="J8" s="35">
        <v>30</v>
      </c>
      <c r="K8" s="35">
        <v>27</v>
      </c>
      <c r="L8" s="35" t="s">
        <v>171</v>
      </c>
      <c r="M8" s="35" t="s">
        <v>172</v>
      </c>
      <c r="N8" s="35" t="s">
        <v>173</v>
      </c>
      <c r="O8" s="41" t="s">
        <v>181</v>
      </c>
      <c r="P8" s="35" t="s">
        <v>48</v>
      </c>
      <c r="Q8" s="37" t="s">
        <v>51</v>
      </c>
      <c r="R8" s="35" t="s">
        <v>171</v>
      </c>
      <c r="S8" s="20" t="s">
        <v>264</v>
      </c>
      <c r="T8" s="37" t="s">
        <v>54</v>
      </c>
      <c r="U8" s="24" t="s">
        <v>49</v>
      </c>
      <c r="V8" s="40" t="s">
        <v>174</v>
      </c>
      <c r="W8" s="35" t="s">
        <v>171</v>
      </c>
      <c r="X8" s="38"/>
    </row>
    <row r="9" spans="1:24" s="1" customFormat="1" ht="72" x14ac:dyDescent="0.3">
      <c r="A9" s="24">
        <v>8</v>
      </c>
      <c r="B9" s="24">
        <v>16</v>
      </c>
      <c r="C9" s="25" t="s">
        <v>29</v>
      </c>
      <c r="D9" s="21" t="s">
        <v>185</v>
      </c>
      <c r="E9" s="24" t="s">
        <v>227</v>
      </c>
      <c r="F9" s="24" t="s">
        <v>38</v>
      </c>
      <c r="G9" s="24" t="s">
        <v>41</v>
      </c>
      <c r="H9" s="24" t="s">
        <v>184</v>
      </c>
      <c r="I9" s="25" t="s">
        <v>186</v>
      </c>
      <c r="J9" s="24">
        <v>125</v>
      </c>
      <c r="K9" s="24">
        <v>125</v>
      </c>
      <c r="L9" s="24" t="s">
        <v>184</v>
      </c>
      <c r="M9" s="24" t="s">
        <v>187</v>
      </c>
      <c r="N9" s="24" t="s">
        <v>188</v>
      </c>
      <c r="O9" s="21" t="s">
        <v>189</v>
      </c>
      <c r="P9" s="24" t="s">
        <v>48</v>
      </c>
      <c r="Q9" s="29" t="s">
        <v>52</v>
      </c>
      <c r="R9" s="24" t="s">
        <v>184</v>
      </c>
      <c r="S9" s="20" t="s">
        <v>265</v>
      </c>
      <c r="T9" s="24" t="s">
        <v>53</v>
      </c>
      <c r="U9" s="24" t="s">
        <v>184</v>
      </c>
      <c r="V9" s="20" t="s">
        <v>224</v>
      </c>
      <c r="W9" s="25" t="s">
        <v>184</v>
      </c>
      <c r="X9" s="21" t="s">
        <v>199</v>
      </c>
    </row>
    <row r="10" spans="1:24" s="1" customFormat="1" ht="84" x14ac:dyDescent="0.3">
      <c r="A10" s="24">
        <v>9</v>
      </c>
      <c r="B10" s="24">
        <v>362</v>
      </c>
      <c r="C10" s="25" t="s">
        <v>27</v>
      </c>
      <c r="D10" s="21" t="s">
        <v>200</v>
      </c>
      <c r="E10" s="24" t="s">
        <v>226</v>
      </c>
      <c r="F10" s="24" t="s">
        <v>36</v>
      </c>
      <c r="G10" s="24" t="s">
        <v>40</v>
      </c>
      <c r="H10" s="24" t="s">
        <v>184</v>
      </c>
      <c r="I10" s="25" t="s">
        <v>204</v>
      </c>
      <c r="J10" s="24">
        <v>10</v>
      </c>
      <c r="K10" s="24">
        <v>10</v>
      </c>
      <c r="L10" s="24" t="s">
        <v>184</v>
      </c>
      <c r="M10" s="24" t="s">
        <v>201</v>
      </c>
      <c r="N10" s="24" t="s">
        <v>202</v>
      </c>
      <c r="O10" s="21" t="s">
        <v>205</v>
      </c>
      <c r="P10" s="24" t="s">
        <v>48</v>
      </c>
      <c r="Q10" s="29" t="s">
        <v>51</v>
      </c>
      <c r="R10" s="24" t="s">
        <v>184</v>
      </c>
      <c r="S10" s="20" t="s">
        <v>266</v>
      </c>
      <c r="T10" s="29" t="s">
        <v>51</v>
      </c>
      <c r="U10" s="24" t="s">
        <v>184</v>
      </c>
      <c r="V10" s="20" t="s">
        <v>203</v>
      </c>
      <c r="W10" s="25" t="s">
        <v>184</v>
      </c>
      <c r="X10" s="21" t="s">
        <v>213</v>
      </c>
    </row>
    <row r="11" spans="1:24" s="1" customFormat="1" ht="72" x14ac:dyDescent="0.3">
      <c r="A11" s="24">
        <v>10</v>
      </c>
      <c r="B11" s="24">
        <v>736</v>
      </c>
      <c r="C11" s="30" t="s">
        <v>28</v>
      </c>
      <c r="D11" s="21" t="s">
        <v>214</v>
      </c>
      <c r="E11" s="24" t="s">
        <v>226</v>
      </c>
      <c r="F11" s="24" t="s">
        <v>38</v>
      </c>
      <c r="G11" s="24" t="s">
        <v>39</v>
      </c>
      <c r="H11" s="24" t="s">
        <v>184</v>
      </c>
      <c r="I11" s="25" t="s">
        <v>215</v>
      </c>
      <c r="J11" s="24">
        <v>30</v>
      </c>
      <c r="K11" s="24">
        <v>75</v>
      </c>
      <c r="L11" s="20" t="s">
        <v>216</v>
      </c>
      <c r="M11" s="24" t="s">
        <v>219</v>
      </c>
      <c r="N11" s="24" t="s">
        <v>218</v>
      </c>
      <c r="O11" s="21" t="s">
        <v>217</v>
      </c>
      <c r="P11" s="24" t="s">
        <v>48</v>
      </c>
      <c r="Q11" s="24" t="s">
        <v>50</v>
      </c>
      <c r="R11" s="24" t="s">
        <v>184</v>
      </c>
      <c r="S11" s="20" t="s">
        <v>265</v>
      </c>
      <c r="T11" s="24" t="s">
        <v>49</v>
      </c>
      <c r="U11" s="24" t="s">
        <v>49</v>
      </c>
      <c r="V11" s="24" t="s">
        <v>49</v>
      </c>
      <c r="W11" s="24" t="s">
        <v>49</v>
      </c>
      <c r="X11" s="21" t="s">
        <v>220</v>
      </c>
    </row>
    <row r="12" spans="1:24" s="1" customFormat="1" ht="14.25" customHeight="1" x14ac:dyDescent="0.3">
      <c r="A12" s="6"/>
      <c r="B12" s="5"/>
      <c r="C12" s="4"/>
      <c r="D12" s="16"/>
      <c r="E12" s="6"/>
      <c r="F12" s="6"/>
      <c r="G12" s="6"/>
      <c r="H12" s="6"/>
      <c r="S12" s="6"/>
      <c r="X12" s="16"/>
    </row>
    <row r="13" spans="1:24" s="1" customFormat="1" ht="14.25" customHeight="1" x14ac:dyDescent="0.3">
      <c r="A13" s="6"/>
      <c r="B13" s="5"/>
      <c r="C13" s="4"/>
      <c r="D13" s="16"/>
      <c r="E13" s="6"/>
      <c r="F13" s="6"/>
      <c r="G13" s="6"/>
      <c r="H13" s="6"/>
      <c r="S13" s="6"/>
      <c r="X13" s="16"/>
    </row>
    <row r="14" spans="1:24" s="1" customFormat="1" ht="14.25" customHeight="1" x14ac:dyDescent="0.3">
      <c r="A14" s="6"/>
      <c r="B14" s="5"/>
      <c r="C14" s="4"/>
      <c r="D14" s="16"/>
      <c r="E14" s="6"/>
      <c r="F14" s="6"/>
      <c r="G14" s="6"/>
      <c r="H14" s="6"/>
      <c r="S14" s="6"/>
      <c r="X14" s="16"/>
    </row>
    <row r="15" spans="1:24" s="1" customFormat="1" ht="14.25" customHeight="1" x14ac:dyDescent="0.3">
      <c r="A15" s="6"/>
      <c r="B15" s="6"/>
      <c r="D15" s="16"/>
      <c r="E15" s="6"/>
      <c r="F15" s="6"/>
      <c r="G15" s="6"/>
      <c r="H15" s="6"/>
      <c r="S15" s="6"/>
      <c r="X15" s="16"/>
    </row>
    <row r="16" spans="1:24"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sheetData>
  <sheetProtection algorithmName="SHA-512" hashValue="2O0J08G1eYmaLITEwyHEK72BVREWc6p3neOniUwu+llHbupCYPUja4CLIsYL690wnldV8hVfCvLQAUmpKvhwJQ==" saltValue="PpyeN8KZMebwOTk9h6C8yQ==" spinCount="100000" sheet="1" objects="1" scenarios="1" selectLockedCells="1" selectUnlockedCells="1"/>
  <phoneticPr fontId="2" type="noConversion"/>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8"/>
  <sheetViews>
    <sheetView topLeftCell="B1" zoomScale="85" zoomScaleNormal="85" workbookViewId="0">
      <selection activeCell="E29" sqref="E29"/>
    </sheetView>
  </sheetViews>
  <sheetFormatPr defaultRowHeight="16.5" x14ac:dyDescent="0.3"/>
  <cols>
    <col min="2" max="2" width="9" style="7"/>
    <col min="3" max="3" width="12" customWidth="1"/>
    <col min="4" max="4" width="12.5" customWidth="1"/>
    <col min="5" max="5" width="29.25" customWidth="1"/>
    <col min="6" max="6" width="12" customWidth="1"/>
    <col min="7" max="7" width="18.625" customWidth="1"/>
    <col min="8" max="8" width="37" customWidth="1"/>
    <col min="9" max="9" width="6.25" customWidth="1"/>
    <col min="10" max="10" width="9" style="70"/>
    <col min="13" max="14" width="6.25" customWidth="1"/>
    <col min="15" max="15" width="9" style="70"/>
    <col min="18" max="19" width="5.75" customWidth="1"/>
    <col min="20" max="20" width="7.25" customWidth="1"/>
    <col min="21" max="21" width="57.125" style="16" bestFit="1" customWidth="1"/>
  </cols>
  <sheetData>
    <row r="1" spans="1:21" x14ac:dyDescent="0.3">
      <c r="A1" s="83" t="s">
        <v>1</v>
      </c>
      <c r="B1" s="83" t="s">
        <v>0</v>
      </c>
      <c r="C1" s="83" t="s">
        <v>2</v>
      </c>
      <c r="D1" s="85" t="s">
        <v>229</v>
      </c>
      <c r="E1" s="85" t="s">
        <v>103</v>
      </c>
      <c r="F1" s="83" t="s">
        <v>228</v>
      </c>
      <c r="G1" s="83" t="s">
        <v>13</v>
      </c>
      <c r="H1" s="83" t="s">
        <v>19</v>
      </c>
      <c r="I1" s="83" t="s">
        <v>164</v>
      </c>
      <c r="J1" s="75" t="s">
        <v>6</v>
      </c>
      <c r="K1" s="83" t="s">
        <v>16</v>
      </c>
      <c r="L1" s="83"/>
      <c r="M1" s="83"/>
      <c r="N1" s="83"/>
      <c r="O1" s="75"/>
      <c r="P1" s="83" t="s">
        <v>17</v>
      </c>
      <c r="Q1" s="83"/>
      <c r="R1" s="83"/>
      <c r="S1" s="83"/>
      <c r="T1" s="83" t="s">
        <v>18</v>
      </c>
      <c r="U1" s="84" t="s">
        <v>79</v>
      </c>
    </row>
    <row r="2" spans="1:21" x14ac:dyDescent="0.3">
      <c r="A2" s="83" t="s">
        <v>1</v>
      </c>
      <c r="B2" s="83"/>
      <c r="C2" s="83"/>
      <c r="D2" s="85"/>
      <c r="E2" s="85"/>
      <c r="F2" s="83"/>
      <c r="G2" s="83"/>
      <c r="H2" s="83"/>
      <c r="I2" s="83"/>
      <c r="J2" s="54" t="s">
        <v>23</v>
      </c>
      <c r="K2" s="54" t="s">
        <v>14</v>
      </c>
      <c r="L2" s="54" t="s">
        <v>15</v>
      </c>
      <c r="M2" s="54" t="s">
        <v>20</v>
      </c>
      <c r="N2" s="54" t="s">
        <v>21</v>
      </c>
      <c r="O2" s="54" t="s">
        <v>26</v>
      </c>
      <c r="P2" s="22" t="s">
        <v>14</v>
      </c>
      <c r="Q2" s="22" t="s">
        <v>15</v>
      </c>
      <c r="R2" s="22" t="s">
        <v>20</v>
      </c>
      <c r="S2" s="22" t="s">
        <v>21</v>
      </c>
      <c r="T2" s="83"/>
      <c r="U2" s="84"/>
    </row>
    <row r="3" spans="1:21" x14ac:dyDescent="0.3">
      <c r="A3" s="47"/>
      <c r="B3" s="48">
        <v>565</v>
      </c>
      <c r="C3" s="47" t="str">
        <f>VLOOKUP(B3,자료추출!$B$2:$K$11,2,FALSE)</f>
        <v>Meng(2010)</v>
      </c>
      <c r="D3" s="9" t="str">
        <f>VLOOKUP(B3,자료추출!$B$2:$X$11,5,FALSE)</f>
        <v>RCT</v>
      </c>
      <c r="E3" s="9" t="str">
        <f>VLOOKUP(B3,자료추출!$B$2:$X$11,18,FALSE)</f>
        <v>HIFU
(High-intensity focused ultrasound, 고강도초음파집속술)</v>
      </c>
      <c r="F3" s="47" t="str">
        <f>VLOOKUP(B3,자료추출!$B$2:$K$11,4,FALSE)</f>
        <v>자궁근종</v>
      </c>
      <c r="G3" s="47" t="s">
        <v>244</v>
      </c>
      <c r="H3" s="47" t="s">
        <v>66</v>
      </c>
      <c r="I3" s="47" t="s">
        <v>241</v>
      </c>
      <c r="J3" s="56">
        <v>50</v>
      </c>
      <c r="K3" s="49">
        <v>9</v>
      </c>
      <c r="L3" s="50">
        <f>K3/J3</f>
        <v>0.18</v>
      </c>
      <c r="M3" s="49" t="s">
        <v>87</v>
      </c>
      <c r="N3" s="49" t="s">
        <v>87</v>
      </c>
      <c r="O3" s="57">
        <v>50</v>
      </c>
      <c r="P3" s="49">
        <v>2</v>
      </c>
      <c r="Q3" s="50">
        <f>P3/O3</f>
        <v>0.04</v>
      </c>
      <c r="R3" s="49" t="s">
        <v>87</v>
      </c>
      <c r="S3" s="49" t="s">
        <v>87</v>
      </c>
      <c r="T3" s="49" t="s">
        <v>87</v>
      </c>
      <c r="U3" s="21"/>
    </row>
    <row r="4" spans="1:21" x14ac:dyDescent="0.3">
      <c r="A4" s="47"/>
      <c r="B4" s="48">
        <v>565</v>
      </c>
      <c r="C4" s="47" t="str">
        <f>VLOOKUP(B4,자료추출!$B$2:$C$11,2,FALSE)</f>
        <v>Meng(2010)</v>
      </c>
      <c r="D4" s="9" t="str">
        <f>VLOOKUP(B4,자료추출!$B$2:$X$11,5,FALSE)</f>
        <v>RCT</v>
      </c>
      <c r="E4" s="9" t="str">
        <f>VLOOKUP(B4,자료추출!$B$2:$X$11,18,FALSE)</f>
        <v>HIFU
(High-intensity focused ultrasound, 고강도초음파집속술)</v>
      </c>
      <c r="F4" s="47" t="str">
        <f>VLOOKUP(B4,자료추출!$B$2:$K$11,4,FALSE)</f>
        <v>자궁근종</v>
      </c>
      <c r="G4" s="47" t="s">
        <v>244</v>
      </c>
      <c r="H4" s="47" t="s">
        <v>68</v>
      </c>
      <c r="I4" s="47" t="s">
        <v>241</v>
      </c>
      <c r="J4" s="56">
        <v>50</v>
      </c>
      <c r="K4" s="49">
        <v>3</v>
      </c>
      <c r="L4" s="50">
        <f t="shared" ref="L4:L5" si="0">K4/J4</f>
        <v>0.06</v>
      </c>
      <c r="M4" s="49" t="s">
        <v>87</v>
      </c>
      <c r="N4" s="49" t="s">
        <v>87</v>
      </c>
      <c r="O4" s="57">
        <v>50</v>
      </c>
      <c r="P4" s="49">
        <v>6</v>
      </c>
      <c r="Q4" s="50">
        <f t="shared" ref="Q4:Q5" si="1">P4/O4</f>
        <v>0.12</v>
      </c>
      <c r="R4" s="49" t="s">
        <v>87</v>
      </c>
      <c r="S4" s="49" t="s">
        <v>87</v>
      </c>
      <c r="T4" s="49" t="s">
        <v>87</v>
      </c>
      <c r="U4" s="21"/>
    </row>
    <row r="5" spans="1:21" x14ac:dyDescent="0.3">
      <c r="A5" s="47"/>
      <c r="B5" s="48">
        <v>565</v>
      </c>
      <c r="C5" s="47" t="str">
        <f>VLOOKUP(B5,자료추출!$B$2:$C$11,2,FALSE)</f>
        <v>Meng(2010)</v>
      </c>
      <c r="D5" s="9" t="str">
        <f>VLOOKUP(B5,자료추출!$B$2:$X$11,5,FALSE)</f>
        <v>RCT</v>
      </c>
      <c r="E5" s="9" t="str">
        <f>VLOOKUP(B5,자료추출!$B$2:$X$11,18,FALSE)</f>
        <v>HIFU
(High-intensity focused ultrasound, 고강도초음파집속술)</v>
      </c>
      <c r="F5" s="47" t="str">
        <f>VLOOKUP(B5,자료추출!$B$2:$K$11,4,FALSE)</f>
        <v>자궁근종</v>
      </c>
      <c r="G5" s="47" t="s">
        <v>244</v>
      </c>
      <c r="H5" s="47" t="s">
        <v>67</v>
      </c>
      <c r="I5" s="47" t="s">
        <v>241</v>
      </c>
      <c r="J5" s="56">
        <v>50</v>
      </c>
      <c r="K5" s="49">
        <v>5</v>
      </c>
      <c r="L5" s="50">
        <f t="shared" si="0"/>
        <v>0.1</v>
      </c>
      <c r="M5" s="49" t="s">
        <v>87</v>
      </c>
      <c r="N5" s="49" t="s">
        <v>87</v>
      </c>
      <c r="O5" s="57">
        <v>50</v>
      </c>
      <c r="P5" s="49">
        <v>1</v>
      </c>
      <c r="Q5" s="50">
        <f t="shared" si="1"/>
        <v>0.02</v>
      </c>
      <c r="R5" s="49" t="s">
        <v>87</v>
      </c>
      <c r="S5" s="49" t="s">
        <v>87</v>
      </c>
      <c r="T5" s="49" t="s">
        <v>87</v>
      </c>
      <c r="U5" s="21"/>
    </row>
    <row r="6" spans="1:21" x14ac:dyDescent="0.3">
      <c r="A6" s="47"/>
      <c r="B6" s="48">
        <v>565</v>
      </c>
      <c r="C6" s="47" t="str">
        <f>VLOOKUP(B6,자료추출!$B$2:$C$11,2,FALSE)</f>
        <v>Meng(2010)</v>
      </c>
      <c r="D6" s="9" t="str">
        <f>VLOOKUP(B6,자료추출!$B$2:$X$11,5,FALSE)</f>
        <v>RCT</v>
      </c>
      <c r="E6" s="9" t="str">
        <f>VLOOKUP(B6,자료추출!$B$2:$X$11,18,FALSE)</f>
        <v>HIFU
(High-intensity focused ultrasound, 고강도초음파집속술)</v>
      </c>
      <c r="F6" s="47" t="str">
        <f>VLOOKUP(B6,자료추출!$B$2:$K$11,4,FALSE)</f>
        <v>자궁근종</v>
      </c>
      <c r="G6" s="47" t="s">
        <v>243</v>
      </c>
      <c r="H6" s="47" t="s">
        <v>77</v>
      </c>
      <c r="I6" s="47" t="s">
        <v>241</v>
      </c>
      <c r="J6" s="56">
        <v>50</v>
      </c>
      <c r="K6" s="49">
        <v>0</v>
      </c>
      <c r="L6" s="49">
        <v>0</v>
      </c>
      <c r="M6" s="49" t="s">
        <v>87</v>
      </c>
      <c r="N6" s="49" t="s">
        <v>87</v>
      </c>
      <c r="O6" s="57">
        <v>50</v>
      </c>
      <c r="P6" s="49">
        <v>0</v>
      </c>
      <c r="Q6" s="49">
        <v>0</v>
      </c>
      <c r="R6" s="49" t="s">
        <v>87</v>
      </c>
      <c r="S6" s="49" t="s">
        <v>87</v>
      </c>
      <c r="T6" s="49" t="s">
        <v>87</v>
      </c>
      <c r="U6" s="21" t="s">
        <v>80</v>
      </c>
    </row>
    <row r="7" spans="1:21" x14ac:dyDescent="0.3">
      <c r="A7" s="47"/>
      <c r="B7" s="48">
        <v>207</v>
      </c>
      <c r="C7" s="56" t="str">
        <f>VLOOKUP(B7,자료추출!$B$2:$C$11,2,FALSE)</f>
        <v>Brucker(2014)</v>
      </c>
      <c r="D7" s="9" t="str">
        <f>VLOOKUP(B7,자료추출!$B$2:$X$11,5,FALSE)</f>
        <v>RCT</v>
      </c>
      <c r="E7" s="9" t="str">
        <f>VLOOKUP(B7,자료추출!$B$2:$X$11,18,FALSE)</f>
        <v>Myomectomy
(근종절제술)</v>
      </c>
      <c r="F7" s="47" t="str">
        <f>VLOOKUP(B7,자료추출!$B$2:$K$11,4,FALSE)</f>
        <v>자궁근종</v>
      </c>
      <c r="G7" s="47" t="s">
        <v>244</v>
      </c>
      <c r="H7" s="47" t="s">
        <v>245</v>
      </c>
      <c r="I7" s="47" t="s">
        <v>241</v>
      </c>
      <c r="J7" s="56">
        <v>25</v>
      </c>
      <c r="K7" s="49">
        <v>1</v>
      </c>
      <c r="L7" s="50">
        <f>K7/J7</f>
        <v>0.04</v>
      </c>
      <c r="M7" s="49" t="s">
        <v>87</v>
      </c>
      <c r="N7" s="49" t="s">
        <v>87</v>
      </c>
      <c r="O7" s="57">
        <v>25</v>
      </c>
      <c r="P7" s="49" t="s">
        <v>87</v>
      </c>
      <c r="Q7" s="49" t="s">
        <v>87</v>
      </c>
      <c r="R7" s="49" t="s">
        <v>87</v>
      </c>
      <c r="S7" s="49" t="s">
        <v>87</v>
      </c>
      <c r="T7" s="49" t="s">
        <v>87</v>
      </c>
      <c r="U7" s="38"/>
    </row>
    <row r="8" spans="1:21" ht="18" customHeight="1" x14ac:dyDescent="0.3">
      <c r="A8" s="47"/>
      <c r="B8" s="48">
        <v>207</v>
      </c>
      <c r="C8" s="56" t="str">
        <f>VLOOKUP(B8,자료추출!$B$2:$C$11,2,FALSE)</f>
        <v>Brucker(2014)</v>
      </c>
      <c r="D8" s="9" t="str">
        <f>VLOOKUP(B8,자료추출!$B$2:$X$11,5,FALSE)</f>
        <v>RCT</v>
      </c>
      <c r="E8" s="9" t="str">
        <f>VLOOKUP(B8,자료추출!$B$2:$X$11,18,FALSE)</f>
        <v>Myomectomy
(근종절제술)</v>
      </c>
      <c r="F8" s="47" t="str">
        <f>VLOOKUP(B8,자료추출!$B$2:$K$11,4,FALSE)</f>
        <v>자궁근종</v>
      </c>
      <c r="G8" s="47" t="s">
        <v>244</v>
      </c>
      <c r="H8" s="53" t="s">
        <v>246</v>
      </c>
      <c r="I8" s="47" t="s">
        <v>241</v>
      </c>
      <c r="J8" s="56">
        <v>25</v>
      </c>
      <c r="K8" s="49" t="s">
        <v>87</v>
      </c>
      <c r="L8" s="49" t="s">
        <v>87</v>
      </c>
      <c r="M8" s="49" t="s">
        <v>87</v>
      </c>
      <c r="N8" s="49" t="s">
        <v>87</v>
      </c>
      <c r="O8" s="57">
        <v>25</v>
      </c>
      <c r="P8" s="49">
        <v>1</v>
      </c>
      <c r="Q8" s="50">
        <f>P8/O8</f>
        <v>0.04</v>
      </c>
      <c r="R8" s="49" t="s">
        <v>87</v>
      </c>
      <c r="S8" s="49" t="s">
        <v>87</v>
      </c>
      <c r="T8" s="49" t="s">
        <v>87</v>
      </c>
      <c r="U8" s="38"/>
    </row>
    <row r="9" spans="1:21" x14ac:dyDescent="0.3">
      <c r="A9" s="47"/>
      <c r="B9" s="48">
        <v>363</v>
      </c>
      <c r="C9" s="56" t="str">
        <f>VLOOKUP(B9,자료추출!$B$2:$C$11,2,FALSE)</f>
        <v>Hahn(2015)</v>
      </c>
      <c r="D9" s="9" t="str">
        <f>VLOOKUP(B9,자료추출!$B$2:$X$11,5,FALSE)</f>
        <v>RCT</v>
      </c>
      <c r="E9" s="9" t="str">
        <f>VLOOKUP(B9,자료추출!$B$2:$X$11,18,FALSE)</f>
        <v>Myomectomy
(근종절제술)</v>
      </c>
      <c r="F9" s="47" t="str">
        <f>VLOOKUP(B9,자료추출!$B$2:$K$11,4,FALSE)</f>
        <v>자궁근종</v>
      </c>
      <c r="G9" s="47" t="s">
        <v>244</v>
      </c>
      <c r="H9" s="53" t="s">
        <v>246</v>
      </c>
      <c r="I9" s="47" t="s">
        <v>241</v>
      </c>
      <c r="J9" s="56">
        <f>VLOOKUP(B9,자료추출!$B$2:$K$11,9,FALSE)</f>
        <v>21</v>
      </c>
      <c r="K9" s="56" t="s">
        <v>133</v>
      </c>
      <c r="L9" s="56" t="s">
        <v>133</v>
      </c>
      <c r="M9" s="56" t="s">
        <v>133</v>
      </c>
      <c r="N9" s="56" t="s">
        <v>133</v>
      </c>
      <c r="O9" s="57">
        <f>VLOOKUP(B9,자료추출!$B$2:$K$11,10,FALSE)</f>
        <v>22</v>
      </c>
      <c r="P9" s="47">
        <v>1</v>
      </c>
      <c r="Q9" s="51">
        <f>1/22</f>
        <v>4.5454545454545456E-2</v>
      </c>
      <c r="R9" s="47" t="s">
        <v>133</v>
      </c>
      <c r="S9" s="47" t="s">
        <v>133</v>
      </c>
      <c r="T9" s="47" t="s">
        <v>133</v>
      </c>
      <c r="U9" s="21"/>
    </row>
    <row r="10" spans="1:21" x14ac:dyDescent="0.3">
      <c r="A10" s="47"/>
      <c r="B10" s="48">
        <v>645</v>
      </c>
      <c r="C10" s="47" t="str">
        <f>VLOOKUP(B10,자료추출!$B$2:$C$11,2,FALSE)</f>
        <v>Rattray(2018)</v>
      </c>
      <c r="D10" s="9" t="str">
        <f>VLOOKUP(B10,자료추출!$B$2:$X$11,5,FALSE)</f>
        <v>RCT</v>
      </c>
      <c r="E10" s="9" t="str">
        <f>VLOOKUP(B10,자료추출!$B$2:$X$11,18,FALSE)</f>
        <v>Myomectomy
(근종절제술)</v>
      </c>
      <c r="F10" s="47" t="str">
        <f>VLOOKUP(B10,자료추출!$B$2:$K$11,4,FALSE)</f>
        <v>자궁근종</v>
      </c>
      <c r="G10" s="47" t="s">
        <v>244</v>
      </c>
      <c r="H10" s="56" t="s">
        <v>247</v>
      </c>
      <c r="I10" s="47" t="s">
        <v>241</v>
      </c>
      <c r="J10" s="56">
        <v>23</v>
      </c>
      <c r="K10" s="56">
        <v>0</v>
      </c>
      <c r="L10" s="56">
        <v>0</v>
      </c>
      <c r="M10" s="56" t="s">
        <v>49</v>
      </c>
      <c r="N10" s="56" t="s">
        <v>49</v>
      </c>
      <c r="O10" s="57">
        <v>22</v>
      </c>
      <c r="P10" s="47">
        <v>2</v>
      </c>
      <c r="Q10" s="52">
        <f>2/22</f>
        <v>9.0909090909090912E-2</v>
      </c>
      <c r="R10" s="47" t="s">
        <v>49</v>
      </c>
      <c r="S10" s="47" t="s">
        <v>49</v>
      </c>
      <c r="T10" s="47" t="s">
        <v>49</v>
      </c>
      <c r="U10" s="21"/>
    </row>
    <row r="11" spans="1:21" x14ac:dyDescent="0.3">
      <c r="A11" s="47"/>
      <c r="B11" s="48">
        <v>645</v>
      </c>
      <c r="C11" s="47" t="str">
        <f>VLOOKUP(B11,자료추출!$B$2:$C$11,2,FALSE)</f>
        <v>Rattray(2018)</v>
      </c>
      <c r="D11" s="9" t="str">
        <f>VLOOKUP(B11,자료추출!$B$2:$X$11,5,FALSE)</f>
        <v>RCT</v>
      </c>
      <c r="E11" s="9" t="str">
        <f>VLOOKUP(B11,자료추출!$B$2:$X$11,18,FALSE)</f>
        <v>Myomectomy
(근종절제술)</v>
      </c>
      <c r="F11" s="47" t="str">
        <f>VLOOKUP(B11,자료추출!$B$2:$K$11,4,FALSE)</f>
        <v>자궁근종</v>
      </c>
      <c r="G11" s="47" t="s">
        <v>243</v>
      </c>
      <c r="H11" s="47" t="s">
        <v>248</v>
      </c>
      <c r="I11" s="47" t="s">
        <v>241</v>
      </c>
      <c r="J11" s="56">
        <v>23</v>
      </c>
      <c r="K11" s="47">
        <v>0</v>
      </c>
      <c r="L11" s="52">
        <v>0</v>
      </c>
      <c r="M11" s="56" t="s">
        <v>49</v>
      </c>
      <c r="N11" s="56" t="s">
        <v>49</v>
      </c>
      <c r="O11" s="57">
        <v>22</v>
      </c>
      <c r="P11" s="47">
        <v>1</v>
      </c>
      <c r="Q11" s="52">
        <v>4.2999999999999997E-2</v>
      </c>
      <c r="R11" s="47" t="s">
        <v>49</v>
      </c>
      <c r="S11" s="47" t="s">
        <v>49</v>
      </c>
      <c r="T11" s="47" t="s">
        <v>49</v>
      </c>
      <c r="U11" s="21"/>
    </row>
    <row r="12" spans="1:21" x14ac:dyDescent="0.3">
      <c r="A12" s="47"/>
      <c r="B12" s="48">
        <v>201</v>
      </c>
      <c r="C12" s="47" t="str">
        <f>VLOOKUP(B12,자료추출!$B$2:$C$11,2,FALSE)</f>
        <v>Brooks(2020)</v>
      </c>
      <c r="D12" s="9" t="str">
        <f>VLOOKUP(B12,자료추출!$B$2:$X$11,5,FALSE)</f>
        <v>후향적코호트</v>
      </c>
      <c r="E12" s="9" t="str">
        <f>VLOOKUP(B12,자료추출!$B$2:$X$11,18,FALSE)</f>
        <v>Myomectomy
(근종절제술)</v>
      </c>
      <c r="F12" s="47" t="str">
        <f>VLOOKUP(B12,자료추출!$B$2:$K$11,4,FALSE)</f>
        <v>자궁근종</v>
      </c>
      <c r="G12" s="47" t="s">
        <v>244</v>
      </c>
      <c r="H12" s="25" t="s">
        <v>191</v>
      </c>
      <c r="I12" s="47" t="s">
        <v>165</v>
      </c>
      <c r="J12" s="56">
        <v>44</v>
      </c>
      <c r="K12" s="47">
        <v>0</v>
      </c>
      <c r="L12" s="47">
        <v>0</v>
      </c>
      <c r="M12" s="47" t="s">
        <v>49</v>
      </c>
      <c r="N12" s="47" t="s">
        <v>49</v>
      </c>
      <c r="O12" s="57">
        <v>44</v>
      </c>
      <c r="P12" s="47">
        <v>3</v>
      </c>
      <c r="Q12" s="52">
        <f>3/44</f>
        <v>6.8181818181818177E-2</v>
      </c>
      <c r="R12" s="47" t="s">
        <v>49</v>
      </c>
      <c r="S12" s="47" t="s">
        <v>49</v>
      </c>
      <c r="T12" s="47">
        <v>7.8E-2</v>
      </c>
      <c r="U12" s="21"/>
    </row>
    <row r="13" spans="1:21" x14ac:dyDescent="0.3">
      <c r="A13" s="47"/>
      <c r="B13" s="48">
        <v>201</v>
      </c>
      <c r="C13" s="47" t="str">
        <f>VLOOKUP(B13,자료추출!$B$2:$C$11,2,FALSE)</f>
        <v>Brooks(2020)</v>
      </c>
      <c r="D13" s="9" t="str">
        <f>VLOOKUP(B13,자료추출!$B$2:$X$11,5,FALSE)</f>
        <v>후향적코호트</v>
      </c>
      <c r="E13" s="9" t="str">
        <f>VLOOKUP(B13,자료추출!$B$2:$X$11,18,FALSE)</f>
        <v>Myomectomy
(근종절제술)</v>
      </c>
      <c r="F13" s="47" t="str">
        <f>VLOOKUP(B13,자료추출!$B$2:$K$11,4,FALSE)</f>
        <v>자궁근종</v>
      </c>
      <c r="G13" s="56" t="s">
        <v>166</v>
      </c>
      <c r="H13" s="56" t="s">
        <v>167</v>
      </c>
      <c r="I13" s="47" t="s">
        <v>165</v>
      </c>
      <c r="J13" s="56">
        <v>44</v>
      </c>
      <c r="K13" s="47">
        <v>0</v>
      </c>
      <c r="L13" s="47">
        <v>0</v>
      </c>
      <c r="M13" s="47" t="s">
        <v>158</v>
      </c>
      <c r="N13" s="47" t="s">
        <v>158</v>
      </c>
      <c r="O13" s="57">
        <v>44</v>
      </c>
      <c r="P13" s="47">
        <v>0</v>
      </c>
      <c r="Q13" s="47">
        <v>0</v>
      </c>
      <c r="R13" s="47" t="s">
        <v>158</v>
      </c>
      <c r="S13" s="47" t="s">
        <v>158</v>
      </c>
      <c r="T13" s="47" t="s">
        <v>158</v>
      </c>
      <c r="U13" s="21"/>
    </row>
    <row r="14" spans="1:21" x14ac:dyDescent="0.3">
      <c r="A14" s="47"/>
      <c r="B14" s="48">
        <v>810</v>
      </c>
      <c r="C14" s="47" t="str">
        <f>VLOOKUP(B14,자료추출!$B$2:$C$11,2,FALSE)</f>
        <v>Yu(2022)</v>
      </c>
      <c r="D14" s="9" t="str">
        <f>VLOOKUP(B14,자료추출!$B$2:$X$11,5,FALSE)</f>
        <v>RCT</v>
      </c>
      <c r="E14" s="9" t="str">
        <f>VLOOKUP(B14,자료추출!$B$2:$X$11,18,FALSE)</f>
        <v>Myomectomy
(근종절제술)</v>
      </c>
      <c r="F14" s="47" t="str">
        <f>VLOOKUP(B14,자료추출!$B$2:$K$11,4,FALSE)</f>
        <v>자궁근종</v>
      </c>
      <c r="G14" s="47" t="s">
        <v>243</v>
      </c>
      <c r="H14" s="56" t="s">
        <v>249</v>
      </c>
      <c r="I14" s="47" t="s">
        <v>241</v>
      </c>
      <c r="J14" s="56">
        <v>30</v>
      </c>
      <c r="K14" s="47">
        <v>0</v>
      </c>
      <c r="L14" s="47">
        <v>0</v>
      </c>
      <c r="M14" s="47" t="s">
        <v>171</v>
      </c>
      <c r="N14" s="47" t="s">
        <v>171</v>
      </c>
      <c r="O14" s="57">
        <v>27</v>
      </c>
      <c r="P14" s="47">
        <v>1</v>
      </c>
      <c r="Q14" s="52">
        <v>3.6999999999999998E-2</v>
      </c>
      <c r="R14" s="47" t="s">
        <v>49</v>
      </c>
      <c r="S14" s="47" t="s">
        <v>49</v>
      </c>
      <c r="T14" s="47" t="s">
        <v>49</v>
      </c>
      <c r="U14" s="21"/>
    </row>
    <row r="15" spans="1:21" x14ac:dyDescent="0.3">
      <c r="A15" s="47"/>
      <c r="B15" s="48">
        <v>810</v>
      </c>
      <c r="C15" s="47" t="str">
        <f>VLOOKUP(B15,자료추출!$B$2:$C$11,2,FALSE)</f>
        <v>Yu(2022)</v>
      </c>
      <c r="D15" s="9" t="str">
        <f>VLOOKUP(B15,자료추출!$B$2:$X$11,5,FALSE)</f>
        <v>RCT</v>
      </c>
      <c r="E15" s="9" t="str">
        <f>VLOOKUP(B15,자료추출!$B$2:$X$11,18,FALSE)</f>
        <v>Myomectomy
(근종절제술)</v>
      </c>
      <c r="F15" s="47" t="str">
        <f>VLOOKUP(B15,자료추출!$B$2:$K$11,4,FALSE)</f>
        <v>자궁근종</v>
      </c>
      <c r="G15" s="47" t="s">
        <v>243</v>
      </c>
      <c r="H15" s="56" t="s">
        <v>250</v>
      </c>
      <c r="I15" s="47" t="s">
        <v>241</v>
      </c>
      <c r="J15" s="56">
        <v>30</v>
      </c>
      <c r="K15" s="47">
        <v>0</v>
      </c>
      <c r="L15" s="47">
        <v>0</v>
      </c>
      <c r="M15" s="47" t="s">
        <v>49</v>
      </c>
      <c r="N15" s="47" t="s">
        <v>49</v>
      </c>
      <c r="O15" s="57">
        <v>27</v>
      </c>
      <c r="P15" s="47">
        <v>1</v>
      </c>
      <c r="Q15" s="52">
        <v>3.6999999999999998E-2</v>
      </c>
      <c r="R15" s="47" t="s">
        <v>49</v>
      </c>
      <c r="S15" s="47" t="s">
        <v>49</v>
      </c>
      <c r="T15" s="47" t="s">
        <v>49</v>
      </c>
      <c r="U15" s="21"/>
    </row>
    <row r="16" spans="1:21" x14ac:dyDescent="0.3">
      <c r="A16" s="47"/>
      <c r="B16" s="48">
        <v>810</v>
      </c>
      <c r="C16" s="47" t="str">
        <f>VLOOKUP(B16,자료추출!$B$2:$C$11,2,FALSE)</f>
        <v>Yu(2022)</v>
      </c>
      <c r="D16" s="9" t="str">
        <f>VLOOKUP(B16,자료추출!$B$2:$X$11,5,FALSE)</f>
        <v>RCT</v>
      </c>
      <c r="E16" s="9" t="str">
        <f>VLOOKUP(B16,자료추출!$B$2:$X$11,18,FALSE)</f>
        <v>Myomectomy
(근종절제술)</v>
      </c>
      <c r="F16" s="47" t="str">
        <f>VLOOKUP(B16,자료추출!$B$2:$K$11,4,FALSE)</f>
        <v>자궁근종</v>
      </c>
      <c r="G16" s="47" t="s">
        <v>243</v>
      </c>
      <c r="H16" s="56" t="s">
        <v>251</v>
      </c>
      <c r="I16" s="47" t="s">
        <v>241</v>
      </c>
      <c r="J16" s="56">
        <v>30</v>
      </c>
      <c r="K16" s="47">
        <v>1</v>
      </c>
      <c r="L16" s="52">
        <v>3.3000000000000002E-2</v>
      </c>
      <c r="M16" s="47" t="s">
        <v>241</v>
      </c>
      <c r="N16" s="47" t="s">
        <v>241</v>
      </c>
      <c r="O16" s="57">
        <v>27</v>
      </c>
      <c r="P16" s="47">
        <v>0</v>
      </c>
      <c r="Q16" s="52">
        <v>0</v>
      </c>
      <c r="R16" s="47" t="s">
        <v>49</v>
      </c>
      <c r="S16" s="47" t="s">
        <v>49</v>
      </c>
      <c r="T16" s="47" t="s">
        <v>49</v>
      </c>
      <c r="U16" s="21"/>
    </row>
    <row r="17" spans="1:21" x14ac:dyDescent="0.3">
      <c r="A17" s="47"/>
      <c r="B17" s="48">
        <v>16</v>
      </c>
      <c r="C17" s="47" t="str">
        <f>VLOOKUP(B17,자료추출!$B$2:$C$11,2,FALSE)</f>
        <v>최지현(2010)</v>
      </c>
      <c r="D17" s="9" t="str">
        <f>VLOOKUP(B17,자료추출!$B$2:$X$11,5,FALSE)</f>
        <v>후향적코호트</v>
      </c>
      <c r="E17" s="9" t="str">
        <f>VLOOKUP(B17,자료추출!$B$2:$X$11,18,FALSE)</f>
        <v>Hystectomy
(자궁절제술)</v>
      </c>
      <c r="F17" s="47" t="str">
        <f>VLOOKUP(B17,자료추출!$B$2:$K$11,4,FALSE)</f>
        <v>자궁근종</v>
      </c>
      <c r="G17" s="47" t="s">
        <v>244</v>
      </c>
      <c r="H17" s="56" t="s">
        <v>190</v>
      </c>
      <c r="I17" s="47" t="s">
        <v>194</v>
      </c>
      <c r="J17" s="56">
        <v>125</v>
      </c>
      <c r="K17" s="47">
        <v>0</v>
      </c>
      <c r="L17" s="52">
        <f>K17/J17</f>
        <v>0</v>
      </c>
      <c r="M17" s="47" t="s">
        <v>49</v>
      </c>
      <c r="N17" s="47" t="s">
        <v>49</v>
      </c>
      <c r="O17" s="57">
        <v>125</v>
      </c>
      <c r="P17" s="47">
        <v>16</v>
      </c>
      <c r="Q17" s="52">
        <f>P17/O17</f>
        <v>0.128</v>
      </c>
      <c r="R17" s="47" t="s">
        <v>49</v>
      </c>
      <c r="S17" s="47" t="s">
        <v>49</v>
      </c>
      <c r="T17" s="47" t="s">
        <v>49</v>
      </c>
      <c r="U17" s="21"/>
    </row>
    <row r="18" spans="1:21" x14ac:dyDescent="0.3">
      <c r="A18" s="47"/>
      <c r="B18" s="48">
        <v>16</v>
      </c>
      <c r="C18" s="47" t="str">
        <f>VLOOKUP(B18,자료추출!$B$2:$C$11,2,FALSE)</f>
        <v>최지현(2010)</v>
      </c>
      <c r="D18" s="9" t="str">
        <f>VLOOKUP(B18,자료추출!$B$2:$X$11,5,FALSE)</f>
        <v>후향적코호트</v>
      </c>
      <c r="E18" s="9" t="str">
        <f>VLOOKUP(B18,자료추출!$B$2:$X$11,18,FALSE)</f>
        <v>Hystectomy
(자궁절제술)</v>
      </c>
      <c r="F18" s="47" t="str">
        <f>VLOOKUP(B18,자료추출!$B$2:$K$11,4,FALSE)</f>
        <v>자궁근종</v>
      </c>
      <c r="G18" s="47" t="s">
        <v>244</v>
      </c>
      <c r="H18" s="56" t="s">
        <v>253</v>
      </c>
      <c r="I18" s="47" t="s">
        <v>194</v>
      </c>
      <c r="J18" s="56">
        <v>125</v>
      </c>
      <c r="K18" s="47">
        <v>2</v>
      </c>
      <c r="L18" s="52">
        <f t="shared" ref="L18:L21" si="2">K18/J18</f>
        <v>1.6E-2</v>
      </c>
      <c r="M18" s="47" t="s">
        <v>49</v>
      </c>
      <c r="N18" s="47" t="s">
        <v>49</v>
      </c>
      <c r="O18" s="57">
        <v>125</v>
      </c>
      <c r="P18" s="47">
        <v>0</v>
      </c>
      <c r="Q18" s="52">
        <f t="shared" ref="Q18:Q22" si="3">P18/O18</f>
        <v>0</v>
      </c>
      <c r="R18" s="47" t="s">
        <v>49</v>
      </c>
      <c r="S18" s="47" t="s">
        <v>49</v>
      </c>
      <c r="T18" s="47" t="s">
        <v>49</v>
      </c>
      <c r="U18" s="21"/>
    </row>
    <row r="19" spans="1:21" x14ac:dyDescent="0.3">
      <c r="A19" s="47"/>
      <c r="B19" s="48">
        <v>16</v>
      </c>
      <c r="C19" s="47" t="str">
        <f>VLOOKUP(B19,자료추출!$B$2:$C$11,2,FALSE)</f>
        <v>최지현(2010)</v>
      </c>
      <c r="D19" s="9" t="str">
        <f>VLOOKUP(B19,자료추출!$B$2:$X$11,5,FALSE)</f>
        <v>후향적코호트</v>
      </c>
      <c r="E19" s="9" t="str">
        <f>VLOOKUP(B19,자료추출!$B$2:$X$11,18,FALSE)</f>
        <v>Hystectomy
(자궁절제술)</v>
      </c>
      <c r="F19" s="47" t="str">
        <f>VLOOKUP(B19,자료추출!$B$2:$K$11,4,FALSE)</f>
        <v>자궁근종</v>
      </c>
      <c r="G19" s="47" t="s">
        <v>244</v>
      </c>
      <c r="H19" s="56" t="s">
        <v>254</v>
      </c>
      <c r="I19" s="47" t="s">
        <v>194</v>
      </c>
      <c r="J19" s="56">
        <v>125</v>
      </c>
      <c r="K19" s="47">
        <v>1</v>
      </c>
      <c r="L19" s="52">
        <f t="shared" si="2"/>
        <v>8.0000000000000002E-3</v>
      </c>
      <c r="M19" s="47" t="s">
        <v>49</v>
      </c>
      <c r="N19" s="47" t="s">
        <v>49</v>
      </c>
      <c r="O19" s="57">
        <v>125</v>
      </c>
      <c r="P19" s="47">
        <v>2</v>
      </c>
      <c r="Q19" s="52">
        <f t="shared" si="3"/>
        <v>1.6E-2</v>
      </c>
      <c r="R19" s="47" t="s">
        <v>49</v>
      </c>
      <c r="S19" s="47" t="s">
        <v>49</v>
      </c>
      <c r="T19" s="47" t="s">
        <v>49</v>
      </c>
      <c r="U19" s="21"/>
    </row>
    <row r="20" spans="1:21" x14ac:dyDescent="0.3">
      <c r="A20" s="47"/>
      <c r="B20" s="48">
        <v>16</v>
      </c>
      <c r="C20" s="47" t="str">
        <f>VLOOKUP(B20,자료추출!$B$2:$C$11,2,FALSE)</f>
        <v>최지현(2010)</v>
      </c>
      <c r="D20" s="9" t="str">
        <f>VLOOKUP(B20,자료추출!$B$2:$X$11,5,FALSE)</f>
        <v>후향적코호트</v>
      </c>
      <c r="E20" s="9" t="str">
        <f>VLOOKUP(B20,자료추출!$B$2:$X$11,18,FALSE)</f>
        <v>Hystectomy
(자궁절제술)</v>
      </c>
      <c r="F20" s="47" t="str">
        <f>VLOOKUP(B20,자료추출!$B$2:$K$11,4,FALSE)</f>
        <v>자궁근종</v>
      </c>
      <c r="G20" s="47" t="s">
        <v>244</v>
      </c>
      <c r="H20" s="56" t="s">
        <v>191</v>
      </c>
      <c r="I20" s="47" t="s">
        <v>194</v>
      </c>
      <c r="J20" s="56">
        <v>125</v>
      </c>
      <c r="K20" s="47">
        <v>1</v>
      </c>
      <c r="L20" s="52">
        <f t="shared" si="2"/>
        <v>8.0000000000000002E-3</v>
      </c>
      <c r="M20" s="47" t="s">
        <v>49</v>
      </c>
      <c r="N20" s="47" t="s">
        <v>49</v>
      </c>
      <c r="O20" s="57">
        <v>125</v>
      </c>
      <c r="P20" s="47">
        <v>0</v>
      </c>
      <c r="Q20" s="52">
        <f t="shared" si="3"/>
        <v>0</v>
      </c>
      <c r="R20" s="47" t="s">
        <v>49</v>
      </c>
      <c r="S20" s="47" t="s">
        <v>49</v>
      </c>
      <c r="T20" s="47" t="s">
        <v>49</v>
      </c>
      <c r="U20" s="21"/>
    </row>
    <row r="21" spans="1:21" x14ac:dyDescent="0.3">
      <c r="A21" s="47"/>
      <c r="B21" s="48">
        <v>16</v>
      </c>
      <c r="C21" s="47" t="str">
        <f>VLOOKUP(B21,자료추출!$B$2:$C$11,2,FALSE)</f>
        <v>최지현(2010)</v>
      </c>
      <c r="D21" s="9" t="str">
        <f>VLOOKUP(B21,자료추출!$B$2:$X$11,5,FALSE)</f>
        <v>후향적코호트</v>
      </c>
      <c r="E21" s="9" t="str">
        <f>VLOOKUP(B21,자료추출!$B$2:$X$11,18,FALSE)</f>
        <v>Hystectomy
(자궁절제술)</v>
      </c>
      <c r="F21" s="47" t="str">
        <f>VLOOKUP(B21,자료추출!$B$2:$K$11,4,FALSE)</f>
        <v>자궁근종</v>
      </c>
      <c r="G21" s="47" t="s">
        <v>243</v>
      </c>
      <c r="H21" s="56" t="s">
        <v>252</v>
      </c>
      <c r="I21" s="47" t="s">
        <v>194</v>
      </c>
      <c r="J21" s="56">
        <v>125</v>
      </c>
      <c r="K21" s="47">
        <v>1</v>
      </c>
      <c r="L21" s="52">
        <f t="shared" si="2"/>
        <v>8.0000000000000002E-3</v>
      </c>
      <c r="M21" s="47" t="s">
        <v>49</v>
      </c>
      <c r="N21" s="47" t="s">
        <v>49</v>
      </c>
      <c r="O21" s="57">
        <v>125</v>
      </c>
      <c r="P21" s="47">
        <v>0</v>
      </c>
      <c r="Q21" s="52">
        <f t="shared" si="3"/>
        <v>0</v>
      </c>
      <c r="R21" s="47" t="s">
        <v>49</v>
      </c>
      <c r="S21" s="47" t="s">
        <v>49</v>
      </c>
      <c r="T21" s="47" t="s">
        <v>49</v>
      </c>
      <c r="U21" s="21"/>
    </row>
    <row r="22" spans="1:21" x14ac:dyDescent="0.3">
      <c r="A22" s="47"/>
      <c r="B22" s="48">
        <v>16</v>
      </c>
      <c r="C22" s="47" t="str">
        <f>VLOOKUP(B22,자료추출!$B$2:$C$11,2,FALSE)</f>
        <v>최지현(2010)</v>
      </c>
      <c r="D22" s="9" t="str">
        <f>VLOOKUP(B22,자료추출!$B$2:$X$11,5,FALSE)</f>
        <v>후향적코호트</v>
      </c>
      <c r="E22" s="9" t="str">
        <f>VLOOKUP(B22,자료추출!$B$2:$X$11,18,FALSE)</f>
        <v>Hystectomy
(자궁절제술)</v>
      </c>
      <c r="F22" s="47" t="str">
        <f>VLOOKUP(B22,자료추출!$B$2:$K$11,4,FALSE)</f>
        <v>자궁근종</v>
      </c>
      <c r="G22" s="56" t="s">
        <v>166</v>
      </c>
      <c r="H22" s="56" t="s">
        <v>197</v>
      </c>
      <c r="I22" s="47" t="s">
        <v>194</v>
      </c>
      <c r="J22" s="56">
        <v>125</v>
      </c>
      <c r="K22" s="47">
        <v>2</v>
      </c>
      <c r="L22" s="52">
        <f>K22/J22</f>
        <v>1.6E-2</v>
      </c>
      <c r="M22" s="47" t="s">
        <v>49</v>
      </c>
      <c r="N22" s="47" t="s">
        <v>49</v>
      </c>
      <c r="O22" s="57">
        <v>125</v>
      </c>
      <c r="P22" s="47">
        <v>0</v>
      </c>
      <c r="Q22" s="47">
        <f t="shared" si="3"/>
        <v>0</v>
      </c>
      <c r="R22" s="47" t="s">
        <v>49</v>
      </c>
      <c r="S22" s="47" t="s">
        <v>49</v>
      </c>
      <c r="T22" s="47" t="s">
        <v>49</v>
      </c>
      <c r="U22" s="21"/>
    </row>
    <row r="23" spans="1:21" x14ac:dyDescent="0.3">
      <c r="A23" s="47"/>
      <c r="B23" s="48">
        <v>362</v>
      </c>
      <c r="C23" s="47" t="str">
        <f>VLOOKUP(B23,자료추출!$B$2:$C$11,2,FALSE)</f>
        <v>Hadisaputra(2006)</v>
      </c>
      <c r="D23" s="9" t="str">
        <f>VLOOKUP(B23,자료추출!$B$2:$X$11,5,FALSE)</f>
        <v>RCT</v>
      </c>
      <c r="E23" s="9" t="str">
        <f>VLOOKUP(B23,자료추출!$B$2:$X$11,18,FALSE)</f>
        <v>Adenomyomectomy
(자궁선근증감축술)</v>
      </c>
      <c r="F23" s="47" t="str">
        <f>VLOOKUP(B23,자료추출!$B$2:$K$11,4,FALSE)</f>
        <v>자궁선근증</v>
      </c>
      <c r="G23" s="47" t="s">
        <v>243</v>
      </c>
      <c r="H23" s="47" t="s">
        <v>77</v>
      </c>
      <c r="I23" s="47" t="s">
        <v>184</v>
      </c>
      <c r="J23" s="56">
        <v>10</v>
      </c>
      <c r="K23" s="47">
        <v>0</v>
      </c>
      <c r="L23" s="52">
        <f>K23/J23</f>
        <v>0</v>
      </c>
      <c r="M23" s="47" t="s">
        <v>184</v>
      </c>
      <c r="N23" s="47" t="s">
        <v>184</v>
      </c>
      <c r="O23" s="57">
        <v>10</v>
      </c>
      <c r="P23" s="47">
        <v>0</v>
      </c>
      <c r="Q23" s="52">
        <f>P23/O23</f>
        <v>0</v>
      </c>
      <c r="R23" s="47" t="s">
        <v>184</v>
      </c>
      <c r="S23" s="47" t="s">
        <v>184</v>
      </c>
      <c r="T23" s="47" t="s">
        <v>184</v>
      </c>
      <c r="U23" s="21"/>
    </row>
    <row r="24" spans="1:21" x14ac:dyDescent="0.3">
      <c r="A24" s="47"/>
      <c r="B24" s="48">
        <v>362</v>
      </c>
      <c r="C24" s="47" t="str">
        <f>VLOOKUP(B24,자료추출!$B$2:$C$11,2,FALSE)</f>
        <v>Hadisaputra(2006)</v>
      </c>
      <c r="D24" s="9" t="str">
        <f>VLOOKUP(B24,자료추출!$B$2:$X$11,5,FALSE)</f>
        <v>RCT</v>
      </c>
      <c r="E24" s="9" t="str">
        <f>VLOOKUP(B24,자료추출!$B$2:$X$11,18,FALSE)</f>
        <v>Adenomyomectomy
(자궁선근증감축술)</v>
      </c>
      <c r="F24" s="47" t="str">
        <f>VLOOKUP(B24,자료추출!$B$2:$K$11,4,FALSE)</f>
        <v>자궁선근증</v>
      </c>
      <c r="G24" s="47" t="s">
        <v>244</v>
      </c>
      <c r="H24" s="47" t="s">
        <v>255</v>
      </c>
      <c r="I24" s="47" t="s">
        <v>195</v>
      </c>
      <c r="J24" s="56">
        <v>10</v>
      </c>
      <c r="K24" s="47">
        <v>1</v>
      </c>
      <c r="L24" s="52">
        <f t="shared" ref="L24" si="4">K24/J24</f>
        <v>0.1</v>
      </c>
      <c r="M24" s="47" t="s">
        <v>184</v>
      </c>
      <c r="N24" s="47" t="s">
        <v>184</v>
      </c>
      <c r="O24" s="57">
        <v>10</v>
      </c>
      <c r="P24" s="47">
        <v>1</v>
      </c>
      <c r="Q24" s="52">
        <f t="shared" ref="Q24" si="5">P24/O24</f>
        <v>0.1</v>
      </c>
      <c r="R24" s="47" t="s">
        <v>184</v>
      </c>
      <c r="S24" s="47" t="s">
        <v>184</v>
      </c>
      <c r="T24" s="47" t="s">
        <v>184</v>
      </c>
      <c r="U24" s="21"/>
    </row>
    <row r="25" spans="1:21" x14ac:dyDescent="0.3">
      <c r="A25" s="47"/>
      <c r="B25" s="48">
        <v>362</v>
      </c>
      <c r="C25" s="47" t="str">
        <f>VLOOKUP(B25,자료추출!$B$2:$C$11,2,FALSE)</f>
        <v>Hadisaputra(2006)</v>
      </c>
      <c r="D25" s="9" t="str">
        <f>VLOOKUP(B25,자료추출!$B$2:$X$11,5,FALSE)</f>
        <v>RCT</v>
      </c>
      <c r="E25" s="9" t="str">
        <f>VLOOKUP(B25,자료추출!$B$2:$X$11,18,FALSE)</f>
        <v>Adenomyomectomy
(자궁선근증감축술)</v>
      </c>
      <c r="F25" s="47" t="str">
        <f>VLOOKUP(B25,자료추출!$B$2:$K$11,4,FALSE)</f>
        <v>자궁선근증</v>
      </c>
      <c r="G25" s="47" t="s">
        <v>257</v>
      </c>
      <c r="H25" s="47" t="s">
        <v>259</v>
      </c>
      <c r="I25" s="47" t="s">
        <v>49</v>
      </c>
      <c r="J25" s="81" t="s">
        <v>258</v>
      </c>
      <c r="K25" s="47">
        <v>1</v>
      </c>
      <c r="L25" s="52">
        <v>0.5</v>
      </c>
      <c r="M25" s="47" t="s">
        <v>49</v>
      </c>
      <c r="N25" s="47" t="s">
        <v>49</v>
      </c>
      <c r="O25" s="57" t="s">
        <v>260</v>
      </c>
      <c r="P25" s="47">
        <v>0</v>
      </c>
      <c r="Q25" s="52">
        <v>0</v>
      </c>
      <c r="R25" s="47" t="s">
        <v>49</v>
      </c>
      <c r="S25" s="47" t="s">
        <v>49</v>
      </c>
      <c r="T25" s="47" t="s">
        <v>49</v>
      </c>
      <c r="U25" s="21" t="s">
        <v>262</v>
      </c>
    </row>
    <row r="26" spans="1:21" x14ac:dyDescent="0.3">
      <c r="A26" s="47"/>
      <c r="B26" s="48">
        <v>362</v>
      </c>
      <c r="C26" s="47" t="str">
        <f>VLOOKUP(B26,자료추출!$B$2:$C$11,2,FALSE)</f>
        <v>Hadisaputra(2006)</v>
      </c>
      <c r="D26" s="9" t="str">
        <f>VLOOKUP(B26,자료추출!$B$2:$X$11,5,FALSE)</f>
        <v>RCT</v>
      </c>
      <c r="E26" s="9" t="str">
        <f>VLOOKUP(B26,자료추출!$B$2:$X$11,18,FALSE)</f>
        <v>Adenomyomectomy
(자궁선근증감축술)</v>
      </c>
      <c r="F26" s="47" t="str">
        <f>VLOOKUP(B26,자료추출!$B$2:$K$11,4,FALSE)</f>
        <v>자궁선근증</v>
      </c>
      <c r="G26" s="47" t="s">
        <v>257</v>
      </c>
      <c r="H26" s="47" t="s">
        <v>261</v>
      </c>
      <c r="I26" s="47" t="s">
        <v>49</v>
      </c>
      <c r="J26" s="81" t="s">
        <v>258</v>
      </c>
      <c r="K26" s="47">
        <v>1</v>
      </c>
      <c r="L26" s="52">
        <v>0.5</v>
      </c>
      <c r="M26" s="47" t="s">
        <v>49</v>
      </c>
      <c r="N26" s="47" t="s">
        <v>49</v>
      </c>
      <c r="O26" s="57" t="s">
        <v>260</v>
      </c>
      <c r="P26" s="47">
        <v>1</v>
      </c>
      <c r="Q26" s="52">
        <v>0.33300000000000002</v>
      </c>
      <c r="R26" s="47" t="s">
        <v>49</v>
      </c>
      <c r="S26" s="47" t="s">
        <v>49</v>
      </c>
      <c r="T26" s="47" t="s">
        <v>49</v>
      </c>
      <c r="U26" s="21" t="s">
        <v>262</v>
      </c>
    </row>
    <row r="27" spans="1:21" x14ac:dyDescent="0.3">
      <c r="A27" s="47"/>
      <c r="B27" s="48">
        <v>736</v>
      </c>
      <c r="C27" s="47" t="str">
        <f>VLOOKUP(B27,자료추출!$B$2:$C$11,2,FALSE)</f>
        <v>Ti(2018)</v>
      </c>
      <c r="D27" s="47" t="str">
        <f>VLOOKUP(B27,자료추출!$B$2:$X$11,5,FALSE)</f>
        <v>후향적코호트</v>
      </c>
      <c r="E27" s="47" t="str">
        <f>VLOOKUP(B27,자료추출!$B$2:$X$11,18,FALSE)</f>
        <v>Hystectomy
(자궁절제술)</v>
      </c>
      <c r="F27" s="47" t="str">
        <f>VLOOKUP(B27,자료추출!$B$2:$K$11,4,FALSE)</f>
        <v>자궁선근증</v>
      </c>
      <c r="G27" s="47" t="s">
        <v>244</v>
      </c>
      <c r="H27" s="47" t="s">
        <v>68</v>
      </c>
      <c r="I27" s="47" t="s">
        <v>241</v>
      </c>
      <c r="J27" s="47">
        <v>30</v>
      </c>
      <c r="K27" s="47" t="s">
        <v>241</v>
      </c>
      <c r="L27" s="47" t="s">
        <v>241</v>
      </c>
      <c r="M27" s="47" t="s">
        <v>241</v>
      </c>
      <c r="N27" s="47" t="s">
        <v>241</v>
      </c>
      <c r="O27" s="47">
        <v>75</v>
      </c>
      <c r="P27" s="47">
        <v>0</v>
      </c>
      <c r="Q27" s="47">
        <v>0</v>
      </c>
      <c r="R27" s="47" t="s">
        <v>49</v>
      </c>
      <c r="S27" s="47" t="s">
        <v>49</v>
      </c>
      <c r="T27" s="47" t="s">
        <v>49</v>
      </c>
      <c r="U27" s="47"/>
    </row>
    <row r="28" spans="1:21" x14ac:dyDescent="0.3">
      <c r="A28" s="47"/>
      <c r="B28" s="48">
        <v>736</v>
      </c>
      <c r="C28" s="47" t="str">
        <f>VLOOKUP(B28,자료추출!$B$2:$C$11,2,FALSE)</f>
        <v>Ti(2018)</v>
      </c>
      <c r="D28" s="47" t="str">
        <f>VLOOKUP(B28,자료추출!$B$2:$X$11,5,FALSE)</f>
        <v>후향적코호트</v>
      </c>
      <c r="E28" s="47" t="str">
        <f>VLOOKUP(B28,자료추출!$B$2:$X$11,18,FALSE)</f>
        <v>Hystectomy
(자궁절제술)</v>
      </c>
      <c r="F28" s="47" t="str">
        <f>VLOOKUP(B28,자료추출!$B$2:$K$11,4,FALSE)</f>
        <v>자궁선근증</v>
      </c>
      <c r="G28" s="47" t="s">
        <v>244</v>
      </c>
      <c r="H28" s="47" t="s">
        <v>256</v>
      </c>
      <c r="I28" s="47" t="s">
        <v>241</v>
      </c>
      <c r="J28" s="47">
        <v>30</v>
      </c>
      <c r="K28" s="47">
        <v>0</v>
      </c>
      <c r="L28" s="47">
        <v>0</v>
      </c>
      <c r="M28" s="47" t="s">
        <v>241</v>
      </c>
      <c r="N28" s="47" t="s">
        <v>241</v>
      </c>
      <c r="O28" s="47">
        <v>75</v>
      </c>
      <c r="P28" s="47">
        <v>10</v>
      </c>
      <c r="Q28" s="47">
        <v>13.3</v>
      </c>
      <c r="R28" s="47" t="s">
        <v>241</v>
      </c>
      <c r="S28" s="47" t="s">
        <v>241</v>
      </c>
      <c r="T28" s="47" t="s">
        <v>241</v>
      </c>
      <c r="U28" s="47"/>
    </row>
  </sheetData>
  <sheetProtection algorithmName="SHA-512" hashValue="PU1FCM+qVxxboDiaMjX64B2MxT8kuYNAMgBkliMtqslp84XLRPiSCrq/oQR/PI5VE4qg9jtdGMsHpmh1Qb/2dg==" saltValue="yKKLoDwsduDAx+vPOn22Iw==" spinCount="100000" sheet="1" objects="1" scenarios="1" selectLockedCells="1" selectUnlockedCells="1"/>
  <autoFilter ref="A1:U28">
    <filterColumn colId="10" showButton="0"/>
    <filterColumn colId="11" showButton="0"/>
    <filterColumn colId="12" showButton="0"/>
    <filterColumn colId="15" showButton="0"/>
    <filterColumn colId="16" showButton="0"/>
    <filterColumn colId="17" showButton="0"/>
  </autoFilter>
  <mergeCells count="13">
    <mergeCell ref="T1:T2"/>
    <mergeCell ref="U1:U2"/>
    <mergeCell ref="B1:B2"/>
    <mergeCell ref="A1:A2"/>
    <mergeCell ref="C1:C2"/>
    <mergeCell ref="G1:G2"/>
    <mergeCell ref="H1:H2"/>
    <mergeCell ref="K1:N1"/>
    <mergeCell ref="P1:S1"/>
    <mergeCell ref="I1:I2"/>
    <mergeCell ref="F1:F2"/>
    <mergeCell ref="D1:D2"/>
    <mergeCell ref="E1:E2"/>
  </mergeCells>
  <phoneticPr fontId="2" type="noConversion"/>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82"/>
  <sheetViews>
    <sheetView tabSelected="1" zoomScale="85" zoomScaleNormal="85" workbookViewId="0">
      <pane xSplit="1" ySplit="2" topLeftCell="B24" activePane="bottomRight" state="frozen"/>
      <selection pane="topRight" activeCell="C1" sqref="C1"/>
      <selection pane="bottomLeft" activeCell="A3" sqref="A3"/>
      <selection pane="bottomRight" activeCell="A35" sqref="A35"/>
    </sheetView>
  </sheetViews>
  <sheetFormatPr defaultRowHeight="16.5" x14ac:dyDescent="0.3"/>
  <cols>
    <col min="1" max="1" width="4.5" bestFit="1" customWidth="1"/>
    <col min="2" max="2" width="15.125" customWidth="1"/>
    <col min="3" max="3" width="9.5" customWidth="1"/>
    <col min="4" max="4" width="8.625" customWidth="1"/>
    <col min="5" max="5" width="23.5" customWidth="1"/>
    <col min="6" max="6" width="22.25" customWidth="1"/>
    <col min="7" max="7" width="35.25" bestFit="1" customWidth="1"/>
    <col min="8" max="8" width="8.125" style="7" bestFit="1" customWidth="1"/>
    <col min="9" max="9" width="5.625" style="7" bestFit="1" customWidth="1"/>
    <col min="10" max="10" width="11.125" style="7" bestFit="1" customWidth="1"/>
    <col min="11" max="11" width="9" style="74"/>
    <col min="12" max="12" width="8.5" style="74" customWidth="1"/>
    <col min="13" max="13" width="7.25" style="74" customWidth="1"/>
    <col min="14" max="14" width="8" style="74" customWidth="1"/>
    <col min="15" max="15" width="7.25" style="74" customWidth="1"/>
    <col min="16" max="16" width="9" style="74"/>
    <col min="17" max="20" width="7.625" style="7" customWidth="1"/>
    <col min="21" max="21" width="7.5" style="7" customWidth="1"/>
    <col min="22" max="22" width="11.375" style="7" customWidth="1"/>
    <col min="23" max="23" width="7.375" style="7" customWidth="1"/>
    <col min="24" max="24" width="10" style="7" customWidth="1"/>
    <col min="25" max="25" width="7.375" style="7" customWidth="1"/>
    <col min="26" max="26" width="7.5" style="7" customWidth="1"/>
    <col min="27" max="27" width="29.625" customWidth="1"/>
  </cols>
  <sheetData>
    <row r="1" spans="1:29" s="8" customFormat="1" ht="24.75" customHeight="1" x14ac:dyDescent="0.3">
      <c r="A1" s="85" t="s">
        <v>0</v>
      </c>
      <c r="B1" s="85" t="s">
        <v>2</v>
      </c>
      <c r="C1" s="83" t="s">
        <v>228</v>
      </c>
      <c r="D1" s="93" t="s">
        <v>229</v>
      </c>
      <c r="E1" s="85" t="s">
        <v>103</v>
      </c>
      <c r="F1" s="85" t="s">
        <v>13</v>
      </c>
      <c r="G1" s="85" t="s">
        <v>19</v>
      </c>
      <c r="H1" s="85" t="s">
        <v>74</v>
      </c>
      <c r="I1" s="85" t="s">
        <v>100</v>
      </c>
      <c r="J1" s="85" t="s">
        <v>72</v>
      </c>
      <c r="K1" s="85" t="s">
        <v>16</v>
      </c>
      <c r="L1" s="85"/>
      <c r="M1" s="85"/>
      <c r="N1" s="85"/>
      <c r="O1" s="85"/>
      <c r="P1" s="85" t="s">
        <v>17</v>
      </c>
      <c r="Q1" s="85"/>
      <c r="R1" s="85"/>
      <c r="S1" s="85"/>
      <c r="T1" s="85"/>
      <c r="U1" s="85" t="s">
        <v>18</v>
      </c>
      <c r="V1" s="92" t="s">
        <v>127</v>
      </c>
      <c r="W1" s="85" t="s">
        <v>21</v>
      </c>
      <c r="X1" s="85" t="s">
        <v>125</v>
      </c>
      <c r="Y1" s="85" t="s">
        <v>18</v>
      </c>
      <c r="Z1" s="85" t="s">
        <v>124</v>
      </c>
      <c r="AA1" s="85" t="s">
        <v>136</v>
      </c>
      <c r="AB1" s="18"/>
      <c r="AC1" s="18"/>
    </row>
    <row r="2" spans="1:29" s="8" customFormat="1" ht="24.75" customHeight="1" x14ac:dyDescent="0.3">
      <c r="A2" s="85"/>
      <c r="B2" s="85"/>
      <c r="C2" s="83"/>
      <c r="D2" s="94"/>
      <c r="E2" s="85"/>
      <c r="F2" s="85"/>
      <c r="G2" s="85"/>
      <c r="H2" s="85"/>
      <c r="I2" s="85"/>
      <c r="J2" s="85"/>
      <c r="K2" s="55" t="s">
        <v>23</v>
      </c>
      <c r="L2" s="55" t="s">
        <v>102</v>
      </c>
      <c r="M2" s="55" t="s">
        <v>15</v>
      </c>
      <c r="N2" s="55" t="s">
        <v>20</v>
      </c>
      <c r="O2" s="55" t="s">
        <v>21</v>
      </c>
      <c r="P2" s="55" t="s">
        <v>26</v>
      </c>
      <c r="Q2" s="55" t="s">
        <v>102</v>
      </c>
      <c r="R2" s="55" t="s">
        <v>15</v>
      </c>
      <c r="S2" s="55" t="s">
        <v>20</v>
      </c>
      <c r="T2" s="55" t="s">
        <v>21</v>
      </c>
      <c r="U2" s="85"/>
      <c r="V2" s="85"/>
      <c r="W2" s="85"/>
      <c r="X2" s="85"/>
      <c r="Y2" s="85"/>
      <c r="Z2" s="85"/>
      <c r="AA2" s="85"/>
      <c r="AB2" s="18"/>
      <c r="AC2" s="18"/>
    </row>
    <row r="3" spans="1:29" x14ac:dyDescent="0.3">
      <c r="A3" s="9">
        <v>565</v>
      </c>
      <c r="B3" s="9" t="str">
        <f>VLOOKUP(A3,자료추출!$B$2:$C$11,2,FALSE)</f>
        <v>Meng(2010)</v>
      </c>
      <c r="C3" s="9" t="str">
        <f>VLOOKUP(A3,자료추출!$B$2:$K$11,4,FALSE)</f>
        <v>자궁근종</v>
      </c>
      <c r="D3" s="9" t="str">
        <f>VLOOKUP(A3,자료추출!$B$2:$X$11,5,FALSE)</f>
        <v>RCT</v>
      </c>
      <c r="E3" s="9" t="str">
        <f>VLOOKUP(A3,자료추출!$B$2:$X$11,18,FALSE)</f>
        <v>HIFU
(High-intensity focused ultrasound, 고강도초음파집속술)</v>
      </c>
      <c r="F3" s="9" t="s">
        <v>237</v>
      </c>
      <c r="G3" s="9" t="s">
        <v>69</v>
      </c>
      <c r="H3" s="10" t="s">
        <v>76</v>
      </c>
      <c r="I3" s="10" t="s">
        <v>118</v>
      </c>
      <c r="J3" s="10" t="s">
        <v>81</v>
      </c>
      <c r="K3" s="58">
        <v>50</v>
      </c>
      <c r="L3" s="58">
        <v>45</v>
      </c>
      <c r="M3" s="58">
        <v>90</v>
      </c>
      <c r="N3" s="58" t="s">
        <v>49</v>
      </c>
      <c r="O3" s="58" t="s">
        <v>49</v>
      </c>
      <c r="P3" s="58">
        <v>50</v>
      </c>
      <c r="Q3" s="10">
        <v>29</v>
      </c>
      <c r="R3" s="10">
        <v>58</v>
      </c>
      <c r="S3" s="10" t="s">
        <v>49</v>
      </c>
      <c r="T3" s="10" t="s">
        <v>49</v>
      </c>
      <c r="U3" s="10" t="s">
        <v>78</v>
      </c>
      <c r="V3" s="10" t="s">
        <v>49</v>
      </c>
      <c r="W3" s="10" t="s">
        <v>49</v>
      </c>
      <c r="X3" s="10" t="s">
        <v>49</v>
      </c>
      <c r="Y3" s="10" t="s">
        <v>49</v>
      </c>
      <c r="Z3" s="10" t="s">
        <v>49</v>
      </c>
      <c r="AA3" s="19"/>
    </row>
    <row r="4" spans="1:29" x14ac:dyDescent="0.3">
      <c r="A4" s="9">
        <v>565</v>
      </c>
      <c r="B4" s="9" t="str">
        <f>VLOOKUP(A4,자료추출!$B$2:$C$11,2,FALSE)</f>
        <v>Meng(2010)</v>
      </c>
      <c r="C4" s="9" t="str">
        <f>VLOOKUP(A4,자료추출!$B$2:$K$11,4,FALSE)</f>
        <v>자궁근종</v>
      </c>
      <c r="D4" s="9" t="str">
        <f>VLOOKUP(A4,자료추출!$B$2:$X$11,5,FALSE)</f>
        <v>RCT</v>
      </c>
      <c r="E4" s="9" t="str">
        <f>VLOOKUP(A4,자료추출!$B$2:$X$11,18,FALSE)</f>
        <v>HIFU
(High-intensity focused ultrasound, 고강도초음파집속술)</v>
      </c>
      <c r="F4" s="9" t="s">
        <v>237</v>
      </c>
      <c r="G4" s="9" t="s">
        <v>70</v>
      </c>
      <c r="H4" s="10" t="s">
        <v>75</v>
      </c>
      <c r="I4" s="10" t="s">
        <v>101</v>
      </c>
      <c r="J4" s="10" t="s">
        <v>81</v>
      </c>
      <c r="K4" s="58">
        <v>14</v>
      </c>
      <c r="L4" s="58">
        <v>13</v>
      </c>
      <c r="M4" s="58">
        <v>92.9</v>
      </c>
      <c r="N4" s="58" t="s">
        <v>49</v>
      </c>
      <c r="O4" s="58" t="s">
        <v>49</v>
      </c>
      <c r="P4" s="58">
        <v>16</v>
      </c>
      <c r="Q4" s="10">
        <v>13</v>
      </c>
      <c r="R4" s="10">
        <v>81.3</v>
      </c>
      <c r="S4" s="10" t="s">
        <v>49</v>
      </c>
      <c r="T4" s="10" t="s">
        <v>49</v>
      </c>
      <c r="U4" s="10">
        <v>0.35199999999999998</v>
      </c>
      <c r="V4" s="10" t="s">
        <v>49</v>
      </c>
      <c r="W4" s="10" t="s">
        <v>49</v>
      </c>
      <c r="X4" s="10" t="s">
        <v>49</v>
      </c>
      <c r="Y4" s="10" t="s">
        <v>49</v>
      </c>
      <c r="Z4" s="10" t="s">
        <v>49</v>
      </c>
      <c r="AA4" s="19"/>
    </row>
    <row r="5" spans="1:29" x14ac:dyDescent="0.3">
      <c r="A5" s="9">
        <v>565</v>
      </c>
      <c r="B5" s="9" t="str">
        <f>VLOOKUP(A5,자료추출!$B$2:$C$11,2,FALSE)</f>
        <v>Meng(2010)</v>
      </c>
      <c r="C5" s="9" t="str">
        <f>VLOOKUP(A5,자료추출!$B$2:$K$11,4,FALSE)</f>
        <v>자궁근종</v>
      </c>
      <c r="D5" s="9" t="str">
        <f>VLOOKUP(A5,자료추출!$B$2:$X$11,5,FALSE)</f>
        <v>RCT</v>
      </c>
      <c r="E5" s="9" t="str">
        <f>VLOOKUP(A5,자료추출!$B$2:$X$11,18,FALSE)</f>
        <v>HIFU
(High-intensity focused ultrasound, 고강도초음파집속술)</v>
      </c>
      <c r="F5" s="9" t="s">
        <v>237</v>
      </c>
      <c r="G5" s="9" t="s">
        <v>71</v>
      </c>
      <c r="H5" s="10" t="s">
        <v>75</v>
      </c>
      <c r="I5" s="10" t="s">
        <v>101</v>
      </c>
      <c r="J5" s="10" t="s">
        <v>81</v>
      </c>
      <c r="K5" s="58">
        <v>27</v>
      </c>
      <c r="L5" s="58">
        <v>25</v>
      </c>
      <c r="M5" s="58">
        <v>92.6</v>
      </c>
      <c r="N5" s="58" t="s">
        <v>49</v>
      </c>
      <c r="O5" s="58" t="s">
        <v>49</v>
      </c>
      <c r="P5" s="58">
        <v>26</v>
      </c>
      <c r="Q5" s="10">
        <v>14</v>
      </c>
      <c r="R5" s="10">
        <v>53.8</v>
      </c>
      <c r="S5" s="10" t="s">
        <v>49</v>
      </c>
      <c r="T5" s="10" t="s">
        <v>49</v>
      </c>
      <c r="U5" s="10">
        <v>2E-3</v>
      </c>
      <c r="V5" s="10" t="s">
        <v>49</v>
      </c>
      <c r="W5" s="10" t="s">
        <v>49</v>
      </c>
      <c r="X5" s="10" t="s">
        <v>49</v>
      </c>
      <c r="Y5" s="10" t="s">
        <v>49</v>
      </c>
      <c r="Z5" s="10" t="s">
        <v>49</v>
      </c>
      <c r="AA5" s="19"/>
    </row>
    <row r="6" spans="1:29" x14ac:dyDescent="0.3">
      <c r="A6" s="9">
        <v>565</v>
      </c>
      <c r="B6" s="9" t="str">
        <f>VLOOKUP(A6,자료추출!$B$2:$C$11,2,FALSE)</f>
        <v>Meng(2010)</v>
      </c>
      <c r="C6" s="9" t="str">
        <f>VLOOKUP(A6,자료추출!$B$2:$K$11,4,FALSE)</f>
        <v>자궁근종</v>
      </c>
      <c r="D6" s="9" t="str">
        <f>VLOOKUP(A6,자료추출!$B$2:$X$11,5,FALSE)</f>
        <v>RCT</v>
      </c>
      <c r="E6" s="9" t="str">
        <f>VLOOKUP(A6,자료추출!$B$2:$X$11,18,FALSE)</f>
        <v>HIFU
(High-intensity focused ultrasound, 고강도초음파집속술)</v>
      </c>
      <c r="F6" s="9" t="s">
        <v>237</v>
      </c>
      <c r="G6" s="9" t="s">
        <v>73</v>
      </c>
      <c r="H6" s="10" t="s">
        <v>75</v>
      </c>
      <c r="I6" s="10" t="s">
        <v>101</v>
      </c>
      <c r="J6" s="10" t="s">
        <v>81</v>
      </c>
      <c r="K6" s="58">
        <v>9</v>
      </c>
      <c r="L6" s="58">
        <v>7</v>
      </c>
      <c r="M6" s="58">
        <v>77.8</v>
      </c>
      <c r="N6" s="58" t="s">
        <v>49</v>
      </c>
      <c r="O6" s="58" t="s">
        <v>49</v>
      </c>
      <c r="P6" s="58">
        <v>8</v>
      </c>
      <c r="Q6" s="10">
        <v>2</v>
      </c>
      <c r="R6" s="10">
        <v>25</v>
      </c>
      <c r="S6" s="10" t="s">
        <v>49</v>
      </c>
      <c r="T6" s="10" t="s">
        <v>49</v>
      </c>
      <c r="U6" s="10">
        <v>4.3999999999999997E-2</v>
      </c>
      <c r="V6" s="10" t="s">
        <v>49</v>
      </c>
      <c r="W6" s="10" t="s">
        <v>49</v>
      </c>
      <c r="X6" s="10" t="s">
        <v>49</v>
      </c>
      <c r="Y6" s="10" t="s">
        <v>49</v>
      </c>
      <c r="Z6" s="10" t="s">
        <v>49</v>
      </c>
      <c r="AA6" s="19"/>
    </row>
    <row r="7" spans="1:29" x14ac:dyDescent="0.3">
      <c r="A7" s="9">
        <v>207</v>
      </c>
      <c r="B7" s="9" t="str">
        <f>VLOOKUP(A7,자료추출!$B$2:$C$11,2,FALSE)</f>
        <v>Brucker(2014)</v>
      </c>
      <c r="C7" s="9" t="str">
        <f>VLOOKUP(A7,자료추출!$B$2:$K$11,4,FALSE)</f>
        <v>자궁근종</v>
      </c>
      <c r="D7" s="9" t="str">
        <f>VLOOKUP(A7,자료추출!$B$2:$X$11,5,FALSE)</f>
        <v>RCT</v>
      </c>
      <c r="E7" s="9" t="str">
        <f>VLOOKUP(A7,자료추출!$B$2:$X$11,18,FALSE)</f>
        <v>Myomectomy
(근종절제술)</v>
      </c>
      <c r="F7" s="9" t="s">
        <v>237</v>
      </c>
      <c r="G7" s="9" t="s">
        <v>98</v>
      </c>
      <c r="H7" s="10" t="s">
        <v>99</v>
      </c>
      <c r="I7" s="10" t="s">
        <v>101</v>
      </c>
      <c r="J7" s="10" t="s">
        <v>49</v>
      </c>
      <c r="K7" s="58">
        <v>72</v>
      </c>
      <c r="L7" s="58">
        <v>71</v>
      </c>
      <c r="M7" s="59">
        <v>98.6</v>
      </c>
      <c r="N7" s="58" t="s">
        <v>87</v>
      </c>
      <c r="O7" s="58" t="s">
        <v>87</v>
      </c>
      <c r="P7" s="58">
        <v>61</v>
      </c>
      <c r="Q7" s="58">
        <v>49</v>
      </c>
      <c r="R7" s="59">
        <v>80.3</v>
      </c>
      <c r="S7" s="58" t="s">
        <v>87</v>
      </c>
      <c r="T7" s="10" t="s">
        <v>87</v>
      </c>
      <c r="U7" s="10" t="s">
        <v>87</v>
      </c>
      <c r="V7" s="10" t="s">
        <v>49</v>
      </c>
      <c r="W7" s="10" t="s">
        <v>49</v>
      </c>
      <c r="X7" s="10" t="s">
        <v>49</v>
      </c>
      <c r="Y7" s="10" t="s">
        <v>49</v>
      </c>
      <c r="Z7" s="10" t="s">
        <v>49</v>
      </c>
      <c r="AA7" s="19"/>
    </row>
    <row r="8" spans="1:29" x14ac:dyDescent="0.3">
      <c r="A8" s="9">
        <v>363</v>
      </c>
      <c r="B8" s="9" t="str">
        <f>VLOOKUP(A8,자료추출!$B$2:$C$11,2,FALSE)</f>
        <v>Hahn(2015)</v>
      </c>
      <c r="C8" s="9" t="str">
        <f>VLOOKUP(A8,자료추출!$B$2:$K$11,4,FALSE)</f>
        <v>자궁근종</v>
      </c>
      <c r="D8" s="9" t="str">
        <f>VLOOKUP(A8,자료추출!$B$2:$X$11,5,FALSE)</f>
        <v>RCT</v>
      </c>
      <c r="E8" s="9" t="str">
        <f>VLOOKUP(A8,자료추출!$B$2:$X$11,18,FALSE)</f>
        <v>Myomectomy
(근종절제술)</v>
      </c>
      <c r="F8" s="9" t="s">
        <v>107</v>
      </c>
      <c r="G8" s="9" t="s">
        <v>239</v>
      </c>
      <c r="H8" s="10" t="s">
        <v>114</v>
      </c>
      <c r="I8" s="10" t="s">
        <v>118</v>
      </c>
      <c r="J8" s="10" t="s">
        <v>115</v>
      </c>
      <c r="K8" s="58">
        <v>25</v>
      </c>
      <c r="L8" s="58">
        <v>21</v>
      </c>
      <c r="M8" s="60">
        <f t="shared" ref="M8:M14" si="0">(L8/$K$8)*100</f>
        <v>84</v>
      </c>
      <c r="N8" s="58" t="s">
        <v>87</v>
      </c>
      <c r="O8" s="58" t="s">
        <v>87</v>
      </c>
      <c r="P8" s="58">
        <v>25</v>
      </c>
      <c r="Q8" s="10">
        <v>18</v>
      </c>
      <c r="R8" s="11">
        <f t="shared" ref="R8:R14" si="1">(Q8/$K$8)*100</f>
        <v>72</v>
      </c>
      <c r="S8" s="10" t="s">
        <v>87</v>
      </c>
      <c r="T8" s="10" t="s">
        <v>87</v>
      </c>
      <c r="U8" s="12">
        <v>0.31</v>
      </c>
      <c r="V8" s="10" t="s">
        <v>49</v>
      </c>
      <c r="W8" s="10" t="s">
        <v>49</v>
      </c>
      <c r="X8" s="10" t="s">
        <v>49</v>
      </c>
      <c r="Y8" s="10" t="s">
        <v>49</v>
      </c>
      <c r="Z8" s="15" t="s">
        <v>241</v>
      </c>
      <c r="AA8" s="19"/>
    </row>
    <row r="9" spans="1:29" x14ac:dyDescent="0.3">
      <c r="A9" s="9">
        <v>363</v>
      </c>
      <c r="B9" s="9" t="str">
        <f>VLOOKUP(A9,자료추출!$B$2:$C$11,2,FALSE)</f>
        <v>Hahn(2015)</v>
      </c>
      <c r="C9" s="9" t="str">
        <f>VLOOKUP(A9,자료추출!$B$2:$K$11,4,FALSE)</f>
        <v>자궁근종</v>
      </c>
      <c r="D9" s="9" t="str">
        <f>VLOOKUP(A9,자료추출!$B$2:$X$11,5,FALSE)</f>
        <v>RCT</v>
      </c>
      <c r="E9" s="9" t="str">
        <f>VLOOKUP(A9,자료추출!$B$2:$X$11,18,FALSE)</f>
        <v>Myomectomy
(근종절제술)</v>
      </c>
      <c r="F9" s="9" t="s">
        <v>107</v>
      </c>
      <c r="G9" s="9" t="s">
        <v>111</v>
      </c>
      <c r="H9" s="10" t="s">
        <v>114</v>
      </c>
      <c r="I9" s="10" t="s">
        <v>118</v>
      </c>
      <c r="J9" s="10" t="s">
        <v>115</v>
      </c>
      <c r="K9" s="58">
        <v>25</v>
      </c>
      <c r="L9" s="58">
        <v>3</v>
      </c>
      <c r="M9" s="60">
        <f t="shared" si="0"/>
        <v>12</v>
      </c>
      <c r="N9" s="58" t="s">
        <v>87</v>
      </c>
      <c r="O9" s="58" t="s">
        <v>87</v>
      </c>
      <c r="P9" s="58">
        <v>25</v>
      </c>
      <c r="Q9" s="10">
        <v>6</v>
      </c>
      <c r="R9" s="11">
        <f t="shared" si="1"/>
        <v>24</v>
      </c>
      <c r="S9" s="10" t="s">
        <v>87</v>
      </c>
      <c r="T9" s="10" t="s">
        <v>87</v>
      </c>
      <c r="U9" s="10">
        <v>0.46</v>
      </c>
      <c r="V9" s="10" t="s">
        <v>49</v>
      </c>
      <c r="W9" s="10" t="s">
        <v>49</v>
      </c>
      <c r="X9" s="10" t="s">
        <v>49</v>
      </c>
      <c r="Y9" s="10" t="s">
        <v>49</v>
      </c>
      <c r="Z9" s="10" t="s">
        <v>49</v>
      </c>
      <c r="AA9" s="19"/>
    </row>
    <row r="10" spans="1:29" x14ac:dyDescent="0.3">
      <c r="A10" s="9">
        <v>363</v>
      </c>
      <c r="B10" s="9" t="str">
        <f>VLOOKUP(A10,자료추출!$B$2:$C$11,2,FALSE)</f>
        <v>Hahn(2015)</v>
      </c>
      <c r="C10" s="9" t="str">
        <f>VLOOKUP(A10,자료추출!$B$2:$K$11,4,FALSE)</f>
        <v>자궁근종</v>
      </c>
      <c r="D10" s="9" t="str">
        <f>VLOOKUP(A10,자료추출!$B$2:$X$11,5,FALSE)</f>
        <v>RCT</v>
      </c>
      <c r="E10" s="9" t="str">
        <f>VLOOKUP(A10,자료추출!$B$2:$X$11,18,FALSE)</f>
        <v>Myomectomy
(근종절제술)</v>
      </c>
      <c r="F10" s="9" t="s">
        <v>107</v>
      </c>
      <c r="G10" s="9" t="s">
        <v>112</v>
      </c>
      <c r="H10" s="10" t="s">
        <v>114</v>
      </c>
      <c r="I10" s="10" t="s">
        <v>118</v>
      </c>
      <c r="J10" s="10" t="s">
        <v>115</v>
      </c>
      <c r="K10" s="58">
        <v>25</v>
      </c>
      <c r="L10" s="58">
        <v>10</v>
      </c>
      <c r="M10" s="60">
        <f t="shared" si="0"/>
        <v>40</v>
      </c>
      <c r="N10" s="58" t="s">
        <v>87</v>
      </c>
      <c r="O10" s="58" t="s">
        <v>87</v>
      </c>
      <c r="P10" s="58">
        <v>25</v>
      </c>
      <c r="Q10" s="10">
        <v>11</v>
      </c>
      <c r="R10" s="11">
        <f t="shared" si="1"/>
        <v>44</v>
      </c>
      <c r="S10" s="10" t="s">
        <v>87</v>
      </c>
      <c r="T10" s="10" t="s">
        <v>87</v>
      </c>
      <c r="U10" s="12">
        <v>0.77</v>
      </c>
      <c r="V10" s="10" t="s">
        <v>49</v>
      </c>
      <c r="W10" s="10" t="s">
        <v>49</v>
      </c>
      <c r="X10" s="10" t="s">
        <v>49</v>
      </c>
      <c r="Y10" s="10" t="s">
        <v>49</v>
      </c>
      <c r="Z10" s="10" t="s">
        <v>49</v>
      </c>
      <c r="AA10" s="19"/>
    </row>
    <row r="11" spans="1:29" x14ac:dyDescent="0.3">
      <c r="A11" s="9">
        <v>363</v>
      </c>
      <c r="B11" s="9" t="str">
        <f>VLOOKUP(A11,자료추출!$B$2:$C$11,2,FALSE)</f>
        <v>Hahn(2015)</v>
      </c>
      <c r="C11" s="9" t="str">
        <f>VLOOKUP(A11,자료추출!$B$2:$K$11,4,FALSE)</f>
        <v>자궁근종</v>
      </c>
      <c r="D11" s="9" t="str">
        <f>VLOOKUP(A11,자료추출!$B$2:$X$11,5,FALSE)</f>
        <v>RCT</v>
      </c>
      <c r="E11" s="9" t="str">
        <f>VLOOKUP(A11,자료추출!$B$2:$X$11,18,FALSE)</f>
        <v>Myomectomy
(근종절제술)</v>
      </c>
      <c r="F11" s="9" t="s">
        <v>107</v>
      </c>
      <c r="G11" s="9" t="s">
        <v>113</v>
      </c>
      <c r="H11" s="10" t="s">
        <v>114</v>
      </c>
      <c r="I11" s="10" t="s">
        <v>118</v>
      </c>
      <c r="J11" s="10" t="s">
        <v>115</v>
      </c>
      <c r="K11" s="58">
        <v>25</v>
      </c>
      <c r="L11" s="58">
        <v>7</v>
      </c>
      <c r="M11" s="60">
        <f t="shared" si="0"/>
        <v>28.000000000000004</v>
      </c>
      <c r="N11" s="58" t="s">
        <v>87</v>
      </c>
      <c r="O11" s="58" t="s">
        <v>87</v>
      </c>
      <c r="P11" s="58">
        <v>25</v>
      </c>
      <c r="Q11" s="10">
        <v>8</v>
      </c>
      <c r="R11" s="11">
        <f t="shared" si="1"/>
        <v>32</v>
      </c>
      <c r="S11" s="10" t="s">
        <v>87</v>
      </c>
      <c r="T11" s="10" t="s">
        <v>87</v>
      </c>
      <c r="U11" s="12">
        <v>0.78</v>
      </c>
      <c r="V11" s="10" t="s">
        <v>49</v>
      </c>
      <c r="W11" s="10" t="s">
        <v>49</v>
      </c>
      <c r="X11" s="10" t="s">
        <v>49</v>
      </c>
      <c r="Y11" s="10" t="s">
        <v>49</v>
      </c>
      <c r="Z11" s="10" t="s">
        <v>49</v>
      </c>
      <c r="AA11" s="19"/>
    </row>
    <row r="12" spans="1:29" x14ac:dyDescent="0.3">
      <c r="A12" s="9">
        <v>363</v>
      </c>
      <c r="B12" s="9" t="str">
        <f>VLOOKUP(A12,자료추출!$B$2:$C$11,2,FALSE)</f>
        <v>Hahn(2015)</v>
      </c>
      <c r="C12" s="9" t="str">
        <f>VLOOKUP(A12,자료추출!$B$2:$K$11,4,FALSE)</f>
        <v>자궁근종</v>
      </c>
      <c r="D12" s="9" t="str">
        <f>VLOOKUP(A12,자료추출!$B$2:$X$11,5,FALSE)</f>
        <v>RCT</v>
      </c>
      <c r="E12" s="9" t="str">
        <f>VLOOKUP(A12,자료추출!$B$2:$X$11,18,FALSE)</f>
        <v>Myomectomy
(근종절제술)</v>
      </c>
      <c r="F12" s="9" t="s">
        <v>107</v>
      </c>
      <c r="G12" s="9" t="s">
        <v>108</v>
      </c>
      <c r="H12" s="10" t="s">
        <v>114</v>
      </c>
      <c r="I12" s="10" t="s">
        <v>118</v>
      </c>
      <c r="J12" s="10" t="s">
        <v>115</v>
      </c>
      <c r="K12" s="58">
        <v>25</v>
      </c>
      <c r="L12" s="58">
        <v>3</v>
      </c>
      <c r="M12" s="60">
        <f t="shared" si="0"/>
        <v>12</v>
      </c>
      <c r="N12" s="58" t="s">
        <v>87</v>
      </c>
      <c r="O12" s="58" t="s">
        <v>87</v>
      </c>
      <c r="P12" s="58">
        <v>25</v>
      </c>
      <c r="Q12" s="10">
        <v>1</v>
      </c>
      <c r="R12" s="11">
        <f t="shared" si="1"/>
        <v>4</v>
      </c>
      <c r="S12" s="10" t="s">
        <v>87</v>
      </c>
      <c r="T12" s="10" t="s">
        <v>87</v>
      </c>
      <c r="U12" s="13">
        <v>0.61</v>
      </c>
      <c r="V12" s="10" t="s">
        <v>49</v>
      </c>
      <c r="W12" s="10" t="s">
        <v>49</v>
      </c>
      <c r="X12" s="10" t="s">
        <v>49</v>
      </c>
      <c r="Y12" s="10" t="s">
        <v>49</v>
      </c>
      <c r="Z12" s="10" t="s">
        <v>49</v>
      </c>
      <c r="AA12" s="19"/>
    </row>
    <row r="13" spans="1:29" x14ac:dyDescent="0.3">
      <c r="A13" s="9">
        <v>363</v>
      </c>
      <c r="B13" s="9" t="str">
        <f>VLOOKUP(A13,자료추출!$B$2:$C$11,2,FALSE)</f>
        <v>Hahn(2015)</v>
      </c>
      <c r="C13" s="9" t="str">
        <f>VLOOKUP(A13,자료추출!$B$2:$K$11,4,FALSE)</f>
        <v>자궁근종</v>
      </c>
      <c r="D13" s="9" t="str">
        <f>VLOOKUP(A13,자료추출!$B$2:$X$11,5,FALSE)</f>
        <v>RCT</v>
      </c>
      <c r="E13" s="9" t="str">
        <f>VLOOKUP(A13,자료추출!$B$2:$X$11,18,FALSE)</f>
        <v>Myomectomy
(근종절제술)</v>
      </c>
      <c r="F13" s="9" t="s">
        <v>107</v>
      </c>
      <c r="G13" s="9" t="s">
        <v>109</v>
      </c>
      <c r="H13" s="10" t="s">
        <v>114</v>
      </c>
      <c r="I13" s="10" t="s">
        <v>118</v>
      </c>
      <c r="J13" s="10" t="s">
        <v>115</v>
      </c>
      <c r="K13" s="58">
        <v>25</v>
      </c>
      <c r="L13" s="58">
        <v>7</v>
      </c>
      <c r="M13" s="60">
        <f t="shared" si="0"/>
        <v>28.000000000000004</v>
      </c>
      <c r="N13" s="58" t="s">
        <v>87</v>
      </c>
      <c r="O13" s="58" t="s">
        <v>87</v>
      </c>
      <c r="P13" s="58">
        <v>25</v>
      </c>
      <c r="Q13" s="10">
        <v>6</v>
      </c>
      <c r="R13" s="11">
        <f t="shared" si="1"/>
        <v>24</v>
      </c>
      <c r="S13" s="10" t="s">
        <v>87</v>
      </c>
      <c r="T13" s="10" t="s">
        <v>87</v>
      </c>
      <c r="U13" s="12">
        <v>0.75</v>
      </c>
      <c r="V13" s="10" t="s">
        <v>49</v>
      </c>
      <c r="W13" s="10" t="s">
        <v>49</v>
      </c>
      <c r="X13" s="10" t="s">
        <v>49</v>
      </c>
      <c r="Y13" s="10" t="s">
        <v>49</v>
      </c>
      <c r="Z13" s="10" t="s">
        <v>49</v>
      </c>
      <c r="AA13" s="19"/>
    </row>
    <row r="14" spans="1:29" x14ac:dyDescent="0.3">
      <c r="A14" s="9">
        <v>363</v>
      </c>
      <c r="B14" s="9" t="str">
        <f>VLOOKUP(A14,자료추출!$B$2:$C$11,2,FALSE)</f>
        <v>Hahn(2015)</v>
      </c>
      <c r="C14" s="9" t="str">
        <f>VLOOKUP(A14,자료추출!$B$2:$K$11,4,FALSE)</f>
        <v>자궁근종</v>
      </c>
      <c r="D14" s="9" t="str">
        <f>VLOOKUP(A14,자료추출!$B$2:$X$11,5,FALSE)</f>
        <v>RCT</v>
      </c>
      <c r="E14" s="9" t="str">
        <f>VLOOKUP(A14,자료추출!$B$2:$X$11,18,FALSE)</f>
        <v>Myomectomy
(근종절제술)</v>
      </c>
      <c r="F14" s="9" t="s">
        <v>107</v>
      </c>
      <c r="G14" s="9" t="s">
        <v>110</v>
      </c>
      <c r="H14" s="10" t="s">
        <v>114</v>
      </c>
      <c r="I14" s="10" t="s">
        <v>118</v>
      </c>
      <c r="J14" s="10" t="s">
        <v>115</v>
      </c>
      <c r="K14" s="58">
        <v>25</v>
      </c>
      <c r="L14" s="58">
        <v>5</v>
      </c>
      <c r="M14" s="60">
        <f t="shared" si="0"/>
        <v>20</v>
      </c>
      <c r="N14" s="58" t="s">
        <v>87</v>
      </c>
      <c r="O14" s="58" t="s">
        <v>87</v>
      </c>
      <c r="P14" s="58">
        <v>25</v>
      </c>
      <c r="Q14" s="10">
        <v>5</v>
      </c>
      <c r="R14" s="11">
        <f t="shared" si="1"/>
        <v>20</v>
      </c>
      <c r="S14" s="10" t="s">
        <v>87</v>
      </c>
      <c r="T14" s="10" t="s">
        <v>87</v>
      </c>
      <c r="U14" s="80">
        <v>1</v>
      </c>
      <c r="V14" s="10" t="s">
        <v>49</v>
      </c>
      <c r="W14" s="10" t="s">
        <v>49</v>
      </c>
      <c r="X14" s="10" t="s">
        <v>49</v>
      </c>
      <c r="Y14" s="10" t="s">
        <v>49</v>
      </c>
      <c r="Z14" s="10" t="s">
        <v>49</v>
      </c>
      <c r="AA14" s="19"/>
    </row>
    <row r="15" spans="1:29" x14ac:dyDescent="0.3">
      <c r="A15" s="9">
        <v>363</v>
      </c>
      <c r="B15" s="9" t="str">
        <f>VLOOKUP(A15,자료추출!$B$2:$C$11,2,FALSE)</f>
        <v>Hahn(2015)</v>
      </c>
      <c r="C15" s="9" t="str">
        <f>VLOOKUP(A15,자료추출!$B$2:$K$11,4,FALSE)</f>
        <v>자궁근종</v>
      </c>
      <c r="D15" s="9" t="str">
        <f>VLOOKUP(A15,자료추출!$B$2:$X$11,5,FALSE)</f>
        <v>RCT</v>
      </c>
      <c r="E15" s="9" t="str">
        <f>VLOOKUP(A15,자료추출!$B$2:$X$11,18,FALSE)</f>
        <v>Myomectomy
(근종절제술)</v>
      </c>
      <c r="F15" s="9" t="s">
        <v>107</v>
      </c>
      <c r="G15" s="9" t="s">
        <v>239</v>
      </c>
      <c r="H15" s="10" t="s">
        <v>114</v>
      </c>
      <c r="I15" s="10" t="s">
        <v>118</v>
      </c>
      <c r="J15" s="10" t="s">
        <v>116</v>
      </c>
      <c r="K15" s="58">
        <v>21</v>
      </c>
      <c r="L15" s="58">
        <v>7</v>
      </c>
      <c r="M15" s="60">
        <f t="shared" ref="M15:M21" si="2">(L15/$K$15)*100</f>
        <v>33.333333333333329</v>
      </c>
      <c r="N15" s="58" t="s">
        <v>87</v>
      </c>
      <c r="O15" s="58" t="s">
        <v>87</v>
      </c>
      <c r="P15" s="58">
        <v>22</v>
      </c>
      <c r="Q15" s="58">
        <v>2</v>
      </c>
      <c r="R15" s="60">
        <f t="shared" ref="R15:R21" si="3">(Q15/$P$15)*100</f>
        <v>9.0909090909090917</v>
      </c>
      <c r="S15" s="58" t="s">
        <v>87</v>
      </c>
      <c r="T15" s="58" t="s">
        <v>87</v>
      </c>
      <c r="U15" s="60">
        <v>6.9000000000000006E-2</v>
      </c>
      <c r="V15" s="58" t="s">
        <v>49</v>
      </c>
      <c r="W15" s="10" t="s">
        <v>49</v>
      </c>
      <c r="X15" s="10" t="s">
        <v>49</v>
      </c>
      <c r="Y15" s="10" t="s">
        <v>49</v>
      </c>
      <c r="Z15" s="10" t="s">
        <v>49</v>
      </c>
      <c r="AA15" s="19"/>
    </row>
    <row r="16" spans="1:29" x14ac:dyDescent="0.3">
      <c r="A16" s="9">
        <v>363</v>
      </c>
      <c r="B16" s="9" t="str">
        <f>VLOOKUP(A16,자료추출!$B$2:$C$11,2,FALSE)</f>
        <v>Hahn(2015)</v>
      </c>
      <c r="C16" s="9" t="str">
        <f>VLOOKUP(A16,자료추출!$B$2:$K$11,4,FALSE)</f>
        <v>자궁근종</v>
      </c>
      <c r="D16" s="9" t="str">
        <f>VLOOKUP(A16,자료추출!$B$2:$X$11,5,FALSE)</f>
        <v>RCT</v>
      </c>
      <c r="E16" s="9" t="str">
        <f>VLOOKUP(A16,자료추출!$B$2:$X$11,18,FALSE)</f>
        <v>Myomectomy
(근종절제술)</v>
      </c>
      <c r="F16" s="9" t="s">
        <v>107</v>
      </c>
      <c r="G16" s="9" t="s">
        <v>111</v>
      </c>
      <c r="H16" s="10" t="s">
        <v>114</v>
      </c>
      <c r="I16" s="10" t="s">
        <v>118</v>
      </c>
      <c r="J16" s="10" t="s">
        <v>116</v>
      </c>
      <c r="K16" s="58">
        <v>21</v>
      </c>
      <c r="L16" s="58">
        <v>0</v>
      </c>
      <c r="M16" s="60">
        <f t="shared" si="2"/>
        <v>0</v>
      </c>
      <c r="N16" s="58" t="s">
        <v>87</v>
      </c>
      <c r="O16" s="58" t="s">
        <v>87</v>
      </c>
      <c r="P16" s="58">
        <v>22</v>
      </c>
      <c r="Q16" s="58">
        <v>0</v>
      </c>
      <c r="R16" s="60">
        <f t="shared" si="3"/>
        <v>0</v>
      </c>
      <c r="S16" s="58" t="s">
        <v>87</v>
      </c>
      <c r="T16" s="58" t="s">
        <v>87</v>
      </c>
      <c r="U16" s="60" t="s">
        <v>87</v>
      </c>
      <c r="V16" s="58" t="s">
        <v>49</v>
      </c>
      <c r="W16" s="10" t="s">
        <v>49</v>
      </c>
      <c r="X16" s="10" t="s">
        <v>49</v>
      </c>
      <c r="Y16" s="10" t="s">
        <v>49</v>
      </c>
      <c r="Z16" s="10" t="s">
        <v>49</v>
      </c>
      <c r="AA16" s="19"/>
    </row>
    <row r="17" spans="1:27" x14ac:dyDescent="0.3">
      <c r="A17" s="9">
        <v>363</v>
      </c>
      <c r="B17" s="9" t="str">
        <f>VLOOKUP(A17,자료추출!$B$2:$C$11,2,FALSE)</f>
        <v>Hahn(2015)</v>
      </c>
      <c r="C17" s="9" t="str">
        <f>VLOOKUP(A17,자료추출!$B$2:$K$11,4,FALSE)</f>
        <v>자궁근종</v>
      </c>
      <c r="D17" s="9" t="str">
        <f>VLOOKUP(A17,자료추출!$B$2:$X$11,5,FALSE)</f>
        <v>RCT</v>
      </c>
      <c r="E17" s="9" t="str">
        <f>VLOOKUP(A17,자료추출!$B$2:$X$11,18,FALSE)</f>
        <v>Myomectomy
(근종절제술)</v>
      </c>
      <c r="F17" s="9" t="s">
        <v>107</v>
      </c>
      <c r="G17" s="9" t="s">
        <v>112</v>
      </c>
      <c r="H17" s="10" t="s">
        <v>114</v>
      </c>
      <c r="I17" s="10" t="s">
        <v>118</v>
      </c>
      <c r="J17" s="10" t="s">
        <v>116</v>
      </c>
      <c r="K17" s="58">
        <v>21</v>
      </c>
      <c r="L17" s="58">
        <v>1</v>
      </c>
      <c r="M17" s="60">
        <f t="shared" si="2"/>
        <v>4.7619047619047619</v>
      </c>
      <c r="N17" s="58" t="s">
        <v>87</v>
      </c>
      <c r="O17" s="58" t="s">
        <v>87</v>
      </c>
      <c r="P17" s="58">
        <v>22</v>
      </c>
      <c r="Q17" s="58">
        <v>2</v>
      </c>
      <c r="R17" s="60">
        <f t="shared" si="3"/>
        <v>9.0909090909090917</v>
      </c>
      <c r="S17" s="58" t="s">
        <v>87</v>
      </c>
      <c r="T17" s="58" t="s">
        <v>87</v>
      </c>
      <c r="U17" s="60">
        <v>1</v>
      </c>
      <c r="V17" s="58" t="s">
        <v>49</v>
      </c>
      <c r="W17" s="10" t="s">
        <v>49</v>
      </c>
      <c r="X17" s="10" t="s">
        <v>49</v>
      </c>
      <c r="Y17" s="10" t="s">
        <v>49</v>
      </c>
      <c r="Z17" s="10" t="s">
        <v>49</v>
      </c>
      <c r="AA17" s="19"/>
    </row>
    <row r="18" spans="1:27" x14ac:dyDescent="0.3">
      <c r="A18" s="9">
        <v>363</v>
      </c>
      <c r="B18" s="9" t="str">
        <f>VLOOKUP(A18,자료추출!$B$2:$C$11,2,FALSE)</f>
        <v>Hahn(2015)</v>
      </c>
      <c r="C18" s="9" t="str">
        <f>VLOOKUP(A18,자료추출!$B$2:$K$11,4,FALSE)</f>
        <v>자궁근종</v>
      </c>
      <c r="D18" s="9" t="str">
        <f>VLOOKUP(A18,자료추출!$B$2:$X$11,5,FALSE)</f>
        <v>RCT</v>
      </c>
      <c r="E18" s="9" t="str">
        <f>VLOOKUP(A18,자료추출!$B$2:$X$11,18,FALSE)</f>
        <v>Myomectomy
(근종절제술)</v>
      </c>
      <c r="F18" s="9" t="s">
        <v>107</v>
      </c>
      <c r="G18" s="9" t="s">
        <v>113</v>
      </c>
      <c r="H18" s="10" t="s">
        <v>114</v>
      </c>
      <c r="I18" s="10" t="s">
        <v>118</v>
      </c>
      <c r="J18" s="10" t="s">
        <v>116</v>
      </c>
      <c r="K18" s="58">
        <v>21</v>
      </c>
      <c r="L18" s="58">
        <v>2</v>
      </c>
      <c r="M18" s="60">
        <f t="shared" si="2"/>
        <v>9.5238095238095237</v>
      </c>
      <c r="N18" s="58" t="s">
        <v>87</v>
      </c>
      <c r="O18" s="58" t="s">
        <v>87</v>
      </c>
      <c r="P18" s="58">
        <v>22</v>
      </c>
      <c r="Q18" s="58">
        <v>2</v>
      </c>
      <c r="R18" s="60">
        <f t="shared" si="3"/>
        <v>9.0909090909090917</v>
      </c>
      <c r="S18" s="58" t="s">
        <v>87</v>
      </c>
      <c r="T18" s="58" t="s">
        <v>87</v>
      </c>
      <c r="U18" s="60">
        <v>1</v>
      </c>
      <c r="V18" s="58" t="s">
        <v>49</v>
      </c>
      <c r="W18" s="10" t="s">
        <v>49</v>
      </c>
      <c r="X18" s="10" t="s">
        <v>49</v>
      </c>
      <c r="Y18" s="10" t="s">
        <v>49</v>
      </c>
      <c r="Z18" s="10" t="s">
        <v>49</v>
      </c>
      <c r="AA18" s="19"/>
    </row>
    <row r="19" spans="1:27" x14ac:dyDescent="0.3">
      <c r="A19" s="9">
        <v>363</v>
      </c>
      <c r="B19" s="9" t="str">
        <f>VLOOKUP(A19,자료추출!$B$2:$C$11,2,FALSE)</f>
        <v>Hahn(2015)</v>
      </c>
      <c r="C19" s="9" t="str">
        <f>VLOOKUP(A19,자료추출!$B$2:$K$11,4,FALSE)</f>
        <v>자궁근종</v>
      </c>
      <c r="D19" s="9" t="str">
        <f>VLOOKUP(A19,자료추출!$B$2:$X$11,5,FALSE)</f>
        <v>RCT</v>
      </c>
      <c r="E19" s="9" t="str">
        <f>VLOOKUP(A19,자료추출!$B$2:$X$11,18,FALSE)</f>
        <v>Myomectomy
(근종절제술)</v>
      </c>
      <c r="F19" s="9" t="s">
        <v>107</v>
      </c>
      <c r="G19" s="9" t="s">
        <v>108</v>
      </c>
      <c r="H19" s="10" t="s">
        <v>114</v>
      </c>
      <c r="I19" s="10" t="s">
        <v>118</v>
      </c>
      <c r="J19" s="10" t="s">
        <v>116</v>
      </c>
      <c r="K19" s="58">
        <v>21</v>
      </c>
      <c r="L19" s="58">
        <v>0</v>
      </c>
      <c r="M19" s="60">
        <f t="shared" si="2"/>
        <v>0</v>
      </c>
      <c r="N19" s="58" t="s">
        <v>87</v>
      </c>
      <c r="O19" s="58" t="s">
        <v>87</v>
      </c>
      <c r="P19" s="58">
        <v>22</v>
      </c>
      <c r="Q19" s="58">
        <v>0</v>
      </c>
      <c r="R19" s="60">
        <f t="shared" si="3"/>
        <v>0</v>
      </c>
      <c r="S19" s="58" t="s">
        <v>87</v>
      </c>
      <c r="T19" s="58" t="s">
        <v>87</v>
      </c>
      <c r="U19" s="60" t="s">
        <v>87</v>
      </c>
      <c r="V19" s="58" t="s">
        <v>49</v>
      </c>
      <c r="W19" s="10" t="s">
        <v>49</v>
      </c>
      <c r="X19" s="10" t="s">
        <v>49</v>
      </c>
      <c r="Y19" s="10" t="s">
        <v>49</v>
      </c>
      <c r="Z19" s="10" t="s">
        <v>49</v>
      </c>
      <c r="AA19" s="19"/>
    </row>
    <row r="20" spans="1:27" x14ac:dyDescent="0.3">
      <c r="A20" s="9">
        <v>363</v>
      </c>
      <c r="B20" s="9" t="str">
        <f>VLOOKUP(A20,자료추출!$B$2:$C$11,2,FALSE)</f>
        <v>Hahn(2015)</v>
      </c>
      <c r="C20" s="9" t="str">
        <f>VLOOKUP(A20,자료추출!$B$2:$K$11,4,FALSE)</f>
        <v>자궁근종</v>
      </c>
      <c r="D20" s="9" t="str">
        <f>VLOOKUP(A20,자료추출!$B$2:$X$11,5,FALSE)</f>
        <v>RCT</v>
      </c>
      <c r="E20" s="9" t="str">
        <f>VLOOKUP(A20,자료추출!$B$2:$X$11,18,FALSE)</f>
        <v>Myomectomy
(근종절제술)</v>
      </c>
      <c r="F20" s="9" t="s">
        <v>107</v>
      </c>
      <c r="G20" s="9" t="s">
        <v>109</v>
      </c>
      <c r="H20" s="10" t="s">
        <v>114</v>
      </c>
      <c r="I20" s="10" t="s">
        <v>118</v>
      </c>
      <c r="J20" s="10" t="s">
        <v>116</v>
      </c>
      <c r="K20" s="58">
        <v>21</v>
      </c>
      <c r="L20" s="58">
        <v>1</v>
      </c>
      <c r="M20" s="60">
        <f t="shared" si="2"/>
        <v>4.7619047619047619</v>
      </c>
      <c r="N20" s="58" t="s">
        <v>87</v>
      </c>
      <c r="O20" s="58" t="s">
        <v>87</v>
      </c>
      <c r="P20" s="58">
        <v>22</v>
      </c>
      <c r="Q20" s="58">
        <v>2</v>
      </c>
      <c r="R20" s="60">
        <f t="shared" si="3"/>
        <v>9.0909090909090917</v>
      </c>
      <c r="S20" s="58" t="s">
        <v>87</v>
      </c>
      <c r="T20" s="58" t="s">
        <v>87</v>
      </c>
      <c r="U20" s="60">
        <v>1</v>
      </c>
      <c r="V20" s="58" t="s">
        <v>49</v>
      </c>
      <c r="W20" s="10" t="s">
        <v>49</v>
      </c>
      <c r="X20" s="10" t="s">
        <v>49</v>
      </c>
      <c r="Y20" s="10" t="s">
        <v>49</v>
      </c>
      <c r="Z20" s="10" t="s">
        <v>49</v>
      </c>
      <c r="AA20" s="19"/>
    </row>
    <row r="21" spans="1:27" x14ac:dyDescent="0.3">
      <c r="A21" s="9">
        <v>363</v>
      </c>
      <c r="B21" s="9" t="str">
        <f>VLOOKUP(A21,자료추출!$B$2:$C$11,2,FALSE)</f>
        <v>Hahn(2015)</v>
      </c>
      <c r="C21" s="9" t="str">
        <f>VLOOKUP(A21,자료추출!$B$2:$K$11,4,FALSE)</f>
        <v>자궁근종</v>
      </c>
      <c r="D21" s="9" t="str">
        <f>VLOOKUP(A21,자료추출!$B$2:$X$11,5,FALSE)</f>
        <v>RCT</v>
      </c>
      <c r="E21" s="9" t="str">
        <f>VLOOKUP(A21,자료추출!$B$2:$X$11,18,FALSE)</f>
        <v>Myomectomy
(근종절제술)</v>
      </c>
      <c r="F21" s="9" t="s">
        <v>107</v>
      </c>
      <c r="G21" s="9" t="s">
        <v>110</v>
      </c>
      <c r="H21" s="10" t="s">
        <v>114</v>
      </c>
      <c r="I21" s="10" t="s">
        <v>118</v>
      </c>
      <c r="J21" s="10" t="s">
        <v>116</v>
      </c>
      <c r="K21" s="58">
        <v>21</v>
      </c>
      <c r="L21" s="58">
        <v>0</v>
      </c>
      <c r="M21" s="60">
        <f t="shared" si="2"/>
        <v>0</v>
      </c>
      <c r="N21" s="58" t="s">
        <v>87</v>
      </c>
      <c r="O21" s="58" t="s">
        <v>87</v>
      </c>
      <c r="P21" s="58">
        <v>22</v>
      </c>
      <c r="Q21" s="58">
        <v>1</v>
      </c>
      <c r="R21" s="60">
        <f t="shared" si="3"/>
        <v>4.5454545454545459</v>
      </c>
      <c r="S21" s="58" t="s">
        <v>87</v>
      </c>
      <c r="T21" s="58" t="s">
        <v>87</v>
      </c>
      <c r="U21" s="60">
        <v>1</v>
      </c>
      <c r="V21" s="58" t="s">
        <v>49</v>
      </c>
      <c r="W21" s="10" t="s">
        <v>49</v>
      </c>
      <c r="X21" s="10" t="s">
        <v>49</v>
      </c>
      <c r="Y21" s="10" t="s">
        <v>49</v>
      </c>
      <c r="Z21" s="10" t="s">
        <v>49</v>
      </c>
      <c r="AA21" s="19"/>
    </row>
    <row r="22" spans="1:27" x14ac:dyDescent="0.3">
      <c r="A22" s="9">
        <v>363</v>
      </c>
      <c r="B22" s="9" t="str">
        <f>VLOOKUP(A22,자료추출!$B$2:$C$11,2,FALSE)</f>
        <v>Hahn(2015)</v>
      </c>
      <c r="C22" s="9" t="str">
        <f>VLOOKUP(A22,자료추출!$B$2:$K$11,4,FALSE)</f>
        <v>자궁근종</v>
      </c>
      <c r="D22" s="9" t="str">
        <f>VLOOKUP(A22,자료추출!$B$2:$X$11,5,FALSE)</f>
        <v>RCT</v>
      </c>
      <c r="E22" s="9" t="str">
        <f>VLOOKUP(A22,자료추출!$B$2:$X$11,18,FALSE)</f>
        <v>Myomectomy
(근종절제술)</v>
      </c>
      <c r="F22" s="9" t="s">
        <v>117</v>
      </c>
      <c r="G22" s="9" t="s">
        <v>128</v>
      </c>
      <c r="H22" s="10" t="s">
        <v>135</v>
      </c>
      <c r="I22" s="10" t="s">
        <v>121</v>
      </c>
      <c r="J22" s="10" t="s">
        <v>115</v>
      </c>
      <c r="K22" s="58">
        <v>25</v>
      </c>
      <c r="L22" s="58" t="s">
        <v>87</v>
      </c>
      <c r="M22" s="58" t="s">
        <v>87</v>
      </c>
      <c r="N22" s="58">
        <v>39.9</v>
      </c>
      <c r="O22" s="58" t="s">
        <v>87</v>
      </c>
      <c r="P22" s="58">
        <v>25</v>
      </c>
      <c r="Q22" s="10" t="s">
        <v>87</v>
      </c>
      <c r="R22" s="10" t="s">
        <v>87</v>
      </c>
      <c r="S22" s="58">
        <v>41.8</v>
      </c>
      <c r="T22" s="10" t="s">
        <v>87</v>
      </c>
      <c r="U22" s="11" t="s">
        <v>87</v>
      </c>
      <c r="V22" s="10" t="s">
        <v>49</v>
      </c>
      <c r="W22" s="10" t="s">
        <v>49</v>
      </c>
      <c r="X22" s="10" t="s">
        <v>49</v>
      </c>
      <c r="Y22" s="10" t="s">
        <v>49</v>
      </c>
      <c r="Z22" s="10" t="s">
        <v>49</v>
      </c>
      <c r="AA22" s="19"/>
    </row>
    <row r="23" spans="1:27" x14ac:dyDescent="0.3">
      <c r="A23" s="9">
        <v>363</v>
      </c>
      <c r="B23" s="9" t="str">
        <f>VLOOKUP(A23,자료추출!$B$2:$C$11,2,FALSE)</f>
        <v>Hahn(2015)</v>
      </c>
      <c r="C23" s="9" t="str">
        <f>VLOOKUP(A23,자료추출!$B$2:$K$11,4,FALSE)</f>
        <v>자궁근종</v>
      </c>
      <c r="D23" s="9" t="str">
        <f>VLOOKUP(A23,자료추출!$B$2:$X$11,5,FALSE)</f>
        <v>RCT</v>
      </c>
      <c r="E23" s="9" t="str">
        <f>VLOOKUP(A23,자료추출!$B$2:$X$11,18,FALSE)</f>
        <v>Myomectomy
(근종절제술)</v>
      </c>
      <c r="F23" s="9" t="s">
        <v>117</v>
      </c>
      <c r="G23" s="9" t="s">
        <v>128</v>
      </c>
      <c r="H23" s="10" t="s">
        <v>135</v>
      </c>
      <c r="I23" s="10" t="s">
        <v>121</v>
      </c>
      <c r="J23" s="10" t="s">
        <v>119</v>
      </c>
      <c r="K23" s="58">
        <v>24</v>
      </c>
      <c r="L23" s="58" t="s">
        <v>87</v>
      </c>
      <c r="M23" s="58" t="s">
        <v>87</v>
      </c>
      <c r="N23" s="58">
        <v>25.3</v>
      </c>
      <c r="O23" s="58" t="s">
        <v>87</v>
      </c>
      <c r="P23" s="58">
        <v>25</v>
      </c>
      <c r="Q23" s="10" t="s">
        <v>87</v>
      </c>
      <c r="R23" s="10" t="s">
        <v>87</v>
      </c>
      <c r="S23" s="58">
        <v>30</v>
      </c>
      <c r="T23" s="10" t="s">
        <v>87</v>
      </c>
      <c r="U23" s="11" t="s">
        <v>87</v>
      </c>
      <c r="V23" s="10" t="s">
        <v>49</v>
      </c>
      <c r="W23" s="10" t="s">
        <v>49</v>
      </c>
      <c r="X23" s="10" t="s">
        <v>49</v>
      </c>
      <c r="Y23" s="10" t="s">
        <v>49</v>
      </c>
      <c r="Z23" s="10" t="s">
        <v>49</v>
      </c>
      <c r="AA23" s="19"/>
    </row>
    <row r="24" spans="1:27" x14ac:dyDescent="0.3">
      <c r="A24" s="9">
        <v>363</v>
      </c>
      <c r="B24" s="9" t="str">
        <f>VLOOKUP(A24,자료추출!$B$2:$C$11,2,FALSE)</f>
        <v>Hahn(2015)</v>
      </c>
      <c r="C24" s="9" t="str">
        <f>VLOOKUP(A24,자료추출!$B$2:$K$11,4,FALSE)</f>
        <v>자궁근종</v>
      </c>
      <c r="D24" s="9" t="str">
        <f>VLOOKUP(A24,자료추출!$B$2:$X$11,5,FALSE)</f>
        <v>RCT</v>
      </c>
      <c r="E24" s="9" t="str">
        <f>VLOOKUP(A24,자료추출!$B$2:$X$11,18,FALSE)</f>
        <v>Myomectomy
(근종절제술)</v>
      </c>
      <c r="F24" s="9" t="s">
        <v>117</v>
      </c>
      <c r="G24" s="9" t="s">
        <v>128</v>
      </c>
      <c r="H24" s="10" t="s">
        <v>135</v>
      </c>
      <c r="I24" s="10" t="s">
        <v>121</v>
      </c>
      <c r="J24" s="10" t="s">
        <v>120</v>
      </c>
      <c r="K24" s="58">
        <v>23</v>
      </c>
      <c r="L24" s="58" t="s">
        <v>87</v>
      </c>
      <c r="M24" s="58" t="s">
        <v>87</v>
      </c>
      <c r="N24" s="58">
        <v>21.9</v>
      </c>
      <c r="O24" s="58" t="s">
        <v>87</v>
      </c>
      <c r="P24" s="58">
        <v>22</v>
      </c>
      <c r="Q24" s="10" t="s">
        <v>87</v>
      </c>
      <c r="R24" s="10" t="s">
        <v>87</v>
      </c>
      <c r="S24" s="58">
        <v>27.9</v>
      </c>
      <c r="T24" s="10" t="s">
        <v>87</v>
      </c>
      <c r="U24" s="11" t="s">
        <v>87</v>
      </c>
      <c r="V24" s="10" t="s">
        <v>49</v>
      </c>
      <c r="W24" s="10" t="s">
        <v>49</v>
      </c>
      <c r="X24" s="10" t="s">
        <v>49</v>
      </c>
      <c r="Y24" s="10" t="s">
        <v>49</v>
      </c>
      <c r="Z24" s="10" t="s">
        <v>49</v>
      </c>
      <c r="AA24" s="19"/>
    </row>
    <row r="25" spans="1:27" x14ac:dyDescent="0.3">
      <c r="A25" s="9">
        <v>363</v>
      </c>
      <c r="B25" s="9" t="str">
        <f>VLOOKUP(A25,자료추출!$B$2:$C$11,2,FALSE)</f>
        <v>Hahn(2015)</v>
      </c>
      <c r="C25" s="9" t="str">
        <f>VLOOKUP(A25,자료추출!$B$2:$K$11,4,FALSE)</f>
        <v>자궁근종</v>
      </c>
      <c r="D25" s="9" t="str">
        <f>VLOOKUP(A25,자료추출!$B$2:$X$11,5,FALSE)</f>
        <v>RCT</v>
      </c>
      <c r="E25" s="9" t="str">
        <f>VLOOKUP(A25,자료추출!$B$2:$X$11,18,FALSE)</f>
        <v>Myomectomy
(근종절제술)</v>
      </c>
      <c r="F25" s="9" t="s">
        <v>117</v>
      </c>
      <c r="G25" s="9" t="s">
        <v>128</v>
      </c>
      <c r="H25" s="10" t="s">
        <v>135</v>
      </c>
      <c r="I25" s="10" t="s">
        <v>121</v>
      </c>
      <c r="J25" s="10" t="s">
        <v>116</v>
      </c>
      <c r="K25" s="58">
        <v>18</v>
      </c>
      <c r="L25" s="58" t="s">
        <v>87</v>
      </c>
      <c r="M25" s="58" t="s">
        <v>87</v>
      </c>
      <c r="N25" s="61">
        <v>26.2</v>
      </c>
      <c r="O25" s="62" t="s">
        <v>87</v>
      </c>
      <c r="P25" s="62">
        <v>20</v>
      </c>
      <c r="Q25" s="63" t="s">
        <v>87</v>
      </c>
      <c r="R25" s="63" t="s">
        <v>87</v>
      </c>
      <c r="S25" s="61">
        <v>23.4</v>
      </c>
      <c r="T25" s="63" t="s">
        <v>87</v>
      </c>
      <c r="U25" s="64" t="s">
        <v>87</v>
      </c>
      <c r="V25" s="63">
        <v>10.1</v>
      </c>
      <c r="W25" s="63">
        <v>21.6</v>
      </c>
      <c r="X25" s="65" t="s">
        <v>130</v>
      </c>
      <c r="Y25" s="63">
        <v>0.16</v>
      </c>
      <c r="Z25" s="66"/>
      <c r="AA25" s="67"/>
    </row>
    <row r="26" spans="1:27" x14ac:dyDescent="0.3">
      <c r="A26" s="9">
        <v>363</v>
      </c>
      <c r="B26" s="9" t="str">
        <f>VLOOKUP(A26,자료추출!$B$2:$C$11,2,FALSE)</f>
        <v>Hahn(2015)</v>
      </c>
      <c r="C26" s="9" t="str">
        <f>VLOOKUP(A26,자료추출!$B$2:$K$11,4,FALSE)</f>
        <v>자궁근종</v>
      </c>
      <c r="D26" s="9" t="str">
        <f>VLOOKUP(A26,자료추출!$B$2:$X$11,5,FALSE)</f>
        <v>RCT</v>
      </c>
      <c r="E26" s="9" t="str">
        <f>VLOOKUP(A26,자료추출!$B$2:$X$11,18,FALSE)</f>
        <v>Myomectomy
(근종절제술)</v>
      </c>
      <c r="F26" s="9" t="s">
        <v>122</v>
      </c>
      <c r="G26" s="9" t="s">
        <v>132</v>
      </c>
      <c r="H26" s="10" t="s">
        <v>135</v>
      </c>
      <c r="I26" s="10" t="s">
        <v>114</v>
      </c>
      <c r="J26" s="10" t="s">
        <v>115</v>
      </c>
      <c r="K26" s="58">
        <v>25</v>
      </c>
      <c r="L26" s="58" t="s">
        <v>87</v>
      </c>
      <c r="M26" s="58" t="s">
        <v>87</v>
      </c>
      <c r="N26" s="62">
        <v>77.2</v>
      </c>
      <c r="O26" s="62" t="s">
        <v>87</v>
      </c>
      <c r="P26" s="62">
        <v>25</v>
      </c>
      <c r="Q26" s="62" t="s">
        <v>87</v>
      </c>
      <c r="R26" s="62" t="s">
        <v>87</v>
      </c>
      <c r="S26" s="62">
        <v>70.2</v>
      </c>
      <c r="T26" s="63" t="s">
        <v>87</v>
      </c>
      <c r="U26" s="63" t="s">
        <v>49</v>
      </c>
      <c r="V26" s="63" t="s">
        <v>49</v>
      </c>
      <c r="W26" s="63" t="s">
        <v>49</v>
      </c>
      <c r="X26" s="63" t="s">
        <v>49</v>
      </c>
      <c r="Y26" s="63" t="s">
        <v>49</v>
      </c>
      <c r="Z26" s="63" t="s">
        <v>49</v>
      </c>
      <c r="AA26" s="67"/>
    </row>
    <row r="27" spans="1:27" x14ac:dyDescent="0.3">
      <c r="A27" s="9">
        <v>363</v>
      </c>
      <c r="B27" s="9" t="str">
        <f>VLOOKUP(A27,자료추출!$B$2:$C$11,2,FALSE)</f>
        <v>Hahn(2015)</v>
      </c>
      <c r="C27" s="9" t="str">
        <f>VLOOKUP(A27,자료추출!$B$2:$K$11,4,FALSE)</f>
        <v>자궁근종</v>
      </c>
      <c r="D27" s="9" t="str">
        <f>VLOOKUP(A27,자료추출!$B$2:$X$11,5,FALSE)</f>
        <v>RCT</v>
      </c>
      <c r="E27" s="9" t="str">
        <f>VLOOKUP(A27,자료추출!$B$2:$X$11,18,FALSE)</f>
        <v>Myomectomy
(근종절제술)</v>
      </c>
      <c r="F27" s="9" t="s">
        <v>122</v>
      </c>
      <c r="G27" s="9" t="s">
        <v>132</v>
      </c>
      <c r="H27" s="10" t="s">
        <v>135</v>
      </c>
      <c r="I27" s="10" t="s">
        <v>114</v>
      </c>
      <c r="J27" s="10" t="s">
        <v>119</v>
      </c>
      <c r="K27" s="58">
        <v>24</v>
      </c>
      <c r="L27" s="58" t="s">
        <v>87</v>
      </c>
      <c r="M27" s="58" t="s">
        <v>87</v>
      </c>
      <c r="N27" s="62">
        <v>77.900000000000006</v>
      </c>
      <c r="O27" s="62" t="s">
        <v>87</v>
      </c>
      <c r="P27" s="62">
        <v>24</v>
      </c>
      <c r="Q27" s="62" t="s">
        <v>87</v>
      </c>
      <c r="R27" s="62" t="s">
        <v>87</v>
      </c>
      <c r="S27" s="62">
        <v>77.7</v>
      </c>
      <c r="T27" s="63" t="s">
        <v>87</v>
      </c>
      <c r="U27" s="63" t="s">
        <v>49</v>
      </c>
      <c r="V27" s="63" t="s">
        <v>49</v>
      </c>
      <c r="W27" s="63" t="s">
        <v>49</v>
      </c>
      <c r="X27" s="63" t="s">
        <v>49</v>
      </c>
      <c r="Y27" s="63" t="s">
        <v>49</v>
      </c>
      <c r="Z27" s="63" t="s">
        <v>49</v>
      </c>
      <c r="AA27" s="67"/>
    </row>
    <row r="28" spans="1:27" x14ac:dyDescent="0.3">
      <c r="A28" s="9">
        <v>363</v>
      </c>
      <c r="B28" s="9" t="str">
        <f>VLOOKUP(A28,자료추출!$B$2:$C$11,2,FALSE)</f>
        <v>Hahn(2015)</v>
      </c>
      <c r="C28" s="9" t="str">
        <f>VLOOKUP(A28,자료추출!$B$2:$K$11,4,FALSE)</f>
        <v>자궁근종</v>
      </c>
      <c r="D28" s="9" t="str">
        <f>VLOOKUP(A28,자료추출!$B$2:$X$11,5,FALSE)</f>
        <v>RCT</v>
      </c>
      <c r="E28" s="9" t="str">
        <f>VLOOKUP(A28,자료추출!$B$2:$X$11,18,FALSE)</f>
        <v>Myomectomy
(근종절제술)</v>
      </c>
      <c r="F28" s="9" t="s">
        <v>122</v>
      </c>
      <c r="G28" s="9" t="s">
        <v>132</v>
      </c>
      <c r="H28" s="10" t="s">
        <v>135</v>
      </c>
      <c r="I28" s="10" t="s">
        <v>114</v>
      </c>
      <c r="J28" s="10" t="s">
        <v>120</v>
      </c>
      <c r="K28" s="58">
        <v>23</v>
      </c>
      <c r="L28" s="58" t="s">
        <v>87</v>
      </c>
      <c r="M28" s="58" t="s">
        <v>87</v>
      </c>
      <c r="N28" s="62">
        <v>85.2</v>
      </c>
      <c r="O28" s="62" t="s">
        <v>87</v>
      </c>
      <c r="P28" s="62">
        <v>23</v>
      </c>
      <c r="Q28" s="62" t="s">
        <v>87</v>
      </c>
      <c r="R28" s="62" t="s">
        <v>87</v>
      </c>
      <c r="S28" s="62">
        <v>80.3</v>
      </c>
      <c r="T28" s="63" t="s">
        <v>87</v>
      </c>
      <c r="U28" s="63" t="s">
        <v>49</v>
      </c>
      <c r="V28" s="63" t="s">
        <v>49</v>
      </c>
      <c r="W28" s="63" t="s">
        <v>49</v>
      </c>
      <c r="X28" s="63" t="s">
        <v>49</v>
      </c>
      <c r="Y28" s="63" t="s">
        <v>49</v>
      </c>
      <c r="Z28" s="63" t="s">
        <v>49</v>
      </c>
      <c r="AA28" s="67"/>
    </row>
    <row r="29" spans="1:27" x14ac:dyDescent="0.3">
      <c r="A29" s="9">
        <v>363</v>
      </c>
      <c r="B29" s="9" t="str">
        <f>VLOOKUP(A29,자료추출!$B$2:$C$11,2,FALSE)</f>
        <v>Hahn(2015)</v>
      </c>
      <c r="C29" s="9" t="str">
        <f>VLOOKUP(A29,자료추출!$B$2:$K$11,4,FALSE)</f>
        <v>자궁근종</v>
      </c>
      <c r="D29" s="9" t="str">
        <f>VLOOKUP(A29,자료추출!$B$2:$X$11,5,FALSE)</f>
        <v>RCT</v>
      </c>
      <c r="E29" s="9" t="str">
        <f>VLOOKUP(A29,자료추출!$B$2:$X$11,18,FALSE)</f>
        <v>Myomectomy
(근종절제술)</v>
      </c>
      <c r="F29" s="9" t="s">
        <v>122</v>
      </c>
      <c r="G29" s="9" t="s">
        <v>132</v>
      </c>
      <c r="H29" s="10" t="s">
        <v>135</v>
      </c>
      <c r="I29" s="10" t="s">
        <v>114</v>
      </c>
      <c r="J29" s="10" t="s">
        <v>116</v>
      </c>
      <c r="K29" s="58">
        <v>20</v>
      </c>
      <c r="L29" s="58" t="s">
        <v>87</v>
      </c>
      <c r="M29" s="58" t="s">
        <v>87</v>
      </c>
      <c r="N29" s="61">
        <v>86.4</v>
      </c>
      <c r="O29" s="62" t="s">
        <v>87</v>
      </c>
      <c r="P29" s="62">
        <v>21</v>
      </c>
      <c r="Q29" s="62" t="s">
        <v>87</v>
      </c>
      <c r="R29" s="62" t="s">
        <v>87</v>
      </c>
      <c r="S29" s="61">
        <v>83.2</v>
      </c>
      <c r="T29" s="63" t="s">
        <v>87</v>
      </c>
      <c r="U29" s="63" t="s">
        <v>49</v>
      </c>
      <c r="V29" s="63">
        <v>-5.6</v>
      </c>
      <c r="W29" s="63">
        <v>24.1</v>
      </c>
      <c r="X29" s="65" t="s">
        <v>129</v>
      </c>
      <c r="Y29" s="63">
        <v>0.46</v>
      </c>
      <c r="Z29" s="66" t="s">
        <v>131</v>
      </c>
      <c r="AA29" s="67"/>
    </row>
    <row r="30" spans="1:27" x14ac:dyDescent="0.3">
      <c r="A30" s="9">
        <v>363</v>
      </c>
      <c r="B30" s="9" t="str">
        <f>VLOOKUP(A30,자료추출!$B$2:$C$11,2,FALSE)</f>
        <v>Hahn(2015)</v>
      </c>
      <c r="C30" s="9" t="str">
        <f>VLOOKUP(A30,자료추출!$B$2:$K$11,4,FALSE)</f>
        <v>자궁근종</v>
      </c>
      <c r="D30" s="9" t="str">
        <f>VLOOKUP(A30,자료추출!$B$2:$X$11,5,FALSE)</f>
        <v>RCT</v>
      </c>
      <c r="E30" s="9" t="str">
        <f>VLOOKUP(A30,자료추출!$B$2:$X$11,18,FALSE)</f>
        <v>Myomectomy
(근종절제술)</v>
      </c>
      <c r="F30" s="9" t="s">
        <v>122</v>
      </c>
      <c r="G30" s="9" t="s">
        <v>123</v>
      </c>
      <c r="H30" s="10" t="s">
        <v>135</v>
      </c>
      <c r="I30" s="10" t="s">
        <v>121</v>
      </c>
      <c r="J30" s="10" t="s">
        <v>115</v>
      </c>
      <c r="K30" s="58">
        <v>25</v>
      </c>
      <c r="L30" s="58" t="s">
        <v>87</v>
      </c>
      <c r="M30" s="58" t="s">
        <v>87</v>
      </c>
      <c r="N30" s="61">
        <v>81.7</v>
      </c>
      <c r="O30" s="62" t="s">
        <v>87</v>
      </c>
      <c r="P30" s="62">
        <v>25</v>
      </c>
      <c r="Q30" s="63" t="s">
        <v>87</v>
      </c>
      <c r="R30" s="63" t="s">
        <v>87</v>
      </c>
      <c r="S30" s="68">
        <v>72.3</v>
      </c>
      <c r="T30" s="63" t="s">
        <v>87</v>
      </c>
      <c r="U30" s="63" t="s">
        <v>49</v>
      </c>
      <c r="V30" s="63" t="s">
        <v>49</v>
      </c>
      <c r="W30" s="63" t="s">
        <v>49</v>
      </c>
      <c r="X30" s="63" t="s">
        <v>49</v>
      </c>
      <c r="Y30" s="63" t="s">
        <v>49</v>
      </c>
      <c r="Z30" s="63" t="s">
        <v>49</v>
      </c>
      <c r="AA30" s="67"/>
    </row>
    <row r="31" spans="1:27" x14ac:dyDescent="0.3">
      <c r="A31" s="9">
        <v>363</v>
      </c>
      <c r="B31" s="9" t="str">
        <f>VLOOKUP(A31,자료추출!$B$2:$C$11,2,FALSE)</f>
        <v>Hahn(2015)</v>
      </c>
      <c r="C31" s="9" t="str">
        <f>VLOOKUP(A31,자료추출!$B$2:$K$11,4,FALSE)</f>
        <v>자궁근종</v>
      </c>
      <c r="D31" s="9" t="str">
        <f>VLOOKUP(A31,자료추출!$B$2:$X$11,5,FALSE)</f>
        <v>RCT</v>
      </c>
      <c r="E31" s="9" t="str">
        <f>VLOOKUP(A31,자료추출!$B$2:$X$11,18,FALSE)</f>
        <v>Myomectomy
(근종절제술)</v>
      </c>
      <c r="F31" s="9" t="s">
        <v>122</v>
      </c>
      <c r="G31" s="9" t="s">
        <v>123</v>
      </c>
      <c r="H31" s="10" t="s">
        <v>135</v>
      </c>
      <c r="I31" s="10" t="s">
        <v>121</v>
      </c>
      <c r="J31" s="10" t="s">
        <v>119</v>
      </c>
      <c r="K31" s="58">
        <v>24</v>
      </c>
      <c r="L31" s="58" t="s">
        <v>87</v>
      </c>
      <c r="M31" s="58" t="s">
        <v>87</v>
      </c>
      <c r="N31" s="62">
        <v>86</v>
      </c>
      <c r="O31" s="62" t="s">
        <v>87</v>
      </c>
      <c r="P31" s="62">
        <v>24</v>
      </c>
      <c r="Q31" s="63" t="s">
        <v>87</v>
      </c>
      <c r="R31" s="63" t="s">
        <v>87</v>
      </c>
      <c r="S31" s="63">
        <v>81.599999999999994</v>
      </c>
      <c r="T31" s="63" t="s">
        <v>87</v>
      </c>
      <c r="U31" s="63" t="s">
        <v>49</v>
      </c>
      <c r="V31" s="63" t="s">
        <v>49</v>
      </c>
      <c r="W31" s="63" t="s">
        <v>49</v>
      </c>
      <c r="X31" s="63" t="s">
        <v>49</v>
      </c>
      <c r="Y31" s="63" t="s">
        <v>49</v>
      </c>
      <c r="Z31" s="63" t="s">
        <v>49</v>
      </c>
      <c r="AA31" s="67"/>
    </row>
    <row r="32" spans="1:27" x14ac:dyDescent="0.3">
      <c r="A32" s="9">
        <v>363</v>
      </c>
      <c r="B32" s="9" t="str">
        <f>VLOOKUP(A32,자료추출!$B$2:$C$11,2,FALSE)</f>
        <v>Hahn(2015)</v>
      </c>
      <c r="C32" s="9" t="str">
        <f>VLOOKUP(A32,자료추출!$B$2:$K$11,4,FALSE)</f>
        <v>자궁근종</v>
      </c>
      <c r="D32" s="9" t="str">
        <f>VLOOKUP(A32,자료추출!$B$2:$X$11,5,FALSE)</f>
        <v>RCT</v>
      </c>
      <c r="E32" s="9" t="str">
        <f>VLOOKUP(A32,자료추출!$B$2:$X$11,18,FALSE)</f>
        <v>Myomectomy
(근종절제술)</v>
      </c>
      <c r="F32" s="9" t="s">
        <v>122</v>
      </c>
      <c r="G32" s="9" t="s">
        <v>123</v>
      </c>
      <c r="H32" s="10" t="s">
        <v>135</v>
      </c>
      <c r="I32" s="10" t="s">
        <v>121</v>
      </c>
      <c r="J32" s="10" t="s">
        <v>120</v>
      </c>
      <c r="K32" s="58">
        <v>23</v>
      </c>
      <c r="L32" s="58" t="s">
        <v>87</v>
      </c>
      <c r="M32" s="58" t="s">
        <v>87</v>
      </c>
      <c r="N32" s="62">
        <v>88.9</v>
      </c>
      <c r="O32" s="62" t="s">
        <v>87</v>
      </c>
      <c r="P32" s="62">
        <v>23</v>
      </c>
      <c r="Q32" s="63" t="s">
        <v>230</v>
      </c>
      <c r="R32" s="63" t="s">
        <v>87</v>
      </c>
      <c r="S32" s="63">
        <v>85.3</v>
      </c>
      <c r="T32" s="63" t="s">
        <v>87</v>
      </c>
      <c r="U32" s="63" t="s">
        <v>49</v>
      </c>
      <c r="V32" s="63" t="s">
        <v>49</v>
      </c>
      <c r="W32" s="63" t="s">
        <v>49</v>
      </c>
      <c r="X32" s="63" t="s">
        <v>49</v>
      </c>
      <c r="Y32" s="63" t="s">
        <v>49</v>
      </c>
      <c r="Z32" s="63" t="s">
        <v>49</v>
      </c>
      <c r="AA32" s="67"/>
    </row>
    <row r="33" spans="1:27" x14ac:dyDescent="0.3">
      <c r="A33" s="9">
        <v>363</v>
      </c>
      <c r="B33" s="9" t="str">
        <f>VLOOKUP(A33,자료추출!$B$2:$C$11,2,FALSE)</f>
        <v>Hahn(2015)</v>
      </c>
      <c r="C33" s="9" t="str">
        <f>VLOOKUP(A33,자료추출!$B$2:$K$11,4,FALSE)</f>
        <v>자궁근종</v>
      </c>
      <c r="D33" s="9" t="str">
        <f>VLOOKUP(A33,자료추출!$B$2:$X$11,5,FALSE)</f>
        <v>RCT</v>
      </c>
      <c r="E33" s="9" t="str">
        <f>VLOOKUP(A33,자료추출!$B$2:$X$11,18,FALSE)</f>
        <v>Myomectomy
(근종절제술)</v>
      </c>
      <c r="F33" s="9" t="s">
        <v>122</v>
      </c>
      <c r="G33" s="9" t="s">
        <v>123</v>
      </c>
      <c r="H33" s="10" t="s">
        <v>135</v>
      </c>
      <c r="I33" s="10" t="s">
        <v>121</v>
      </c>
      <c r="J33" s="10" t="s">
        <v>116</v>
      </c>
      <c r="K33" s="58">
        <v>20</v>
      </c>
      <c r="L33" s="58" t="s">
        <v>87</v>
      </c>
      <c r="M33" s="58" t="s">
        <v>87</v>
      </c>
      <c r="N33" s="61">
        <v>85.3</v>
      </c>
      <c r="O33" s="62" t="s">
        <v>87</v>
      </c>
      <c r="P33" s="62">
        <v>21</v>
      </c>
      <c r="Q33" s="63" t="s">
        <v>87</v>
      </c>
      <c r="R33" s="63" t="s">
        <v>87</v>
      </c>
      <c r="S33" s="68">
        <v>80.900000000000006</v>
      </c>
      <c r="T33" s="63" t="s">
        <v>87</v>
      </c>
      <c r="U33" s="63" t="s">
        <v>87</v>
      </c>
      <c r="V33" s="63">
        <v>-6.8</v>
      </c>
      <c r="W33" s="63">
        <v>18</v>
      </c>
      <c r="X33" s="63" t="s">
        <v>126</v>
      </c>
      <c r="Y33" s="63">
        <v>0.24</v>
      </c>
      <c r="Z33" s="63" t="s">
        <v>49</v>
      </c>
      <c r="AA33" s="67"/>
    </row>
    <row r="34" spans="1:27" x14ac:dyDescent="0.3">
      <c r="A34" s="9">
        <v>363</v>
      </c>
      <c r="B34" s="9" t="str">
        <f>VLOOKUP(A34,자료추출!$B$2:$C$11,2,FALSE)</f>
        <v>Hahn(2015)</v>
      </c>
      <c r="C34" s="9" t="str">
        <f>VLOOKUP(A34,자료추출!$B$2:$K$11,4,FALSE)</f>
        <v>자궁근종</v>
      </c>
      <c r="D34" s="9" t="str">
        <f>VLOOKUP(A34,자료추출!$B$2:$X$11,5,FALSE)</f>
        <v>RCT</v>
      </c>
      <c r="E34" s="9" t="str">
        <f>VLOOKUP(A34,자료추출!$B$2:$X$11,18,FALSE)</f>
        <v>Myomectomy
(근종절제술)</v>
      </c>
      <c r="F34" s="9" t="s">
        <v>231</v>
      </c>
      <c r="G34" s="77" t="s">
        <v>231</v>
      </c>
      <c r="H34" s="10" t="s">
        <v>76</v>
      </c>
      <c r="I34" s="10" t="s">
        <v>134</v>
      </c>
      <c r="J34" s="10" t="s">
        <v>116</v>
      </c>
      <c r="K34" s="58">
        <v>21</v>
      </c>
      <c r="L34" s="58">
        <v>3</v>
      </c>
      <c r="M34" s="69">
        <f>3/21</f>
        <v>0.14285714285714285</v>
      </c>
      <c r="N34" s="58" t="s">
        <v>49</v>
      </c>
      <c r="O34" s="58" t="s">
        <v>49</v>
      </c>
      <c r="P34" s="58">
        <v>22</v>
      </c>
      <c r="Q34" s="10">
        <v>0</v>
      </c>
      <c r="R34" s="10">
        <v>0</v>
      </c>
      <c r="S34" s="10" t="s">
        <v>49</v>
      </c>
      <c r="T34" s="10" t="s">
        <v>49</v>
      </c>
      <c r="U34" s="10" t="s">
        <v>49</v>
      </c>
      <c r="V34" s="10" t="s">
        <v>49</v>
      </c>
      <c r="W34" s="10" t="s">
        <v>49</v>
      </c>
      <c r="X34" s="10" t="s">
        <v>49</v>
      </c>
      <c r="Y34" s="10" t="s">
        <v>49</v>
      </c>
      <c r="Z34" s="14"/>
      <c r="AA34" s="31"/>
    </row>
    <row r="35" spans="1:27" x14ac:dyDescent="0.3">
      <c r="A35" s="9">
        <v>477</v>
      </c>
      <c r="B35" s="9" t="str">
        <f>VLOOKUP(A35,자료추출!$B$2:$C$11,2,FALSE)</f>
        <v>Kramer(2016)</v>
      </c>
      <c r="C35" s="9" t="str">
        <f>VLOOKUP(A35,자료추출!$B$2:$K$11,4,FALSE)</f>
        <v>자궁근종</v>
      </c>
      <c r="D35" s="9" t="str">
        <f>VLOOKUP(A35,자료추출!$B$2:$X$11,5,FALSE)</f>
        <v>RCT</v>
      </c>
      <c r="E35" s="9" t="str">
        <f>VLOOKUP(A35,자료추출!$B$2:$X$11,18,FALSE)</f>
        <v>Myomectomy
(근종절제술)</v>
      </c>
      <c r="F35" s="9" t="s">
        <v>107</v>
      </c>
      <c r="G35" s="9" t="s">
        <v>239</v>
      </c>
      <c r="H35" s="10" t="s">
        <v>76</v>
      </c>
      <c r="I35" s="10" t="s">
        <v>118</v>
      </c>
      <c r="J35" s="10" t="s">
        <v>138</v>
      </c>
      <c r="K35" s="58">
        <v>21</v>
      </c>
      <c r="L35" s="58">
        <v>6</v>
      </c>
      <c r="M35" s="58">
        <v>29</v>
      </c>
      <c r="N35" s="58" t="s">
        <v>49</v>
      </c>
      <c r="O35" s="58" t="s">
        <v>49</v>
      </c>
      <c r="P35" s="58">
        <v>22</v>
      </c>
      <c r="Q35" s="10">
        <v>3</v>
      </c>
      <c r="R35" s="10">
        <v>14</v>
      </c>
      <c r="S35" s="10" t="s">
        <v>49</v>
      </c>
      <c r="T35" s="10" t="s">
        <v>49</v>
      </c>
      <c r="U35" s="10">
        <v>0.28000000000000003</v>
      </c>
      <c r="V35" s="10" t="s">
        <v>49</v>
      </c>
      <c r="W35" s="10" t="s">
        <v>49</v>
      </c>
      <c r="X35" s="10" t="s">
        <v>49</v>
      </c>
      <c r="Y35" s="10" t="s">
        <v>49</v>
      </c>
      <c r="Z35" s="10" t="s">
        <v>49</v>
      </c>
      <c r="AA35" s="19"/>
    </row>
    <row r="36" spans="1:27" x14ac:dyDescent="0.3">
      <c r="A36" s="9">
        <v>477</v>
      </c>
      <c r="B36" s="9" t="str">
        <f>VLOOKUP(A36,자료추출!$B$2:$C$11,2,FALSE)</f>
        <v>Kramer(2016)</v>
      </c>
      <c r="C36" s="9" t="str">
        <f>VLOOKUP(A36,자료추출!$B$2:$K$11,4,FALSE)</f>
        <v>자궁근종</v>
      </c>
      <c r="D36" s="9" t="str">
        <f>VLOOKUP(A36,자료추출!$B$2:$X$11,5,FALSE)</f>
        <v>RCT</v>
      </c>
      <c r="E36" s="9" t="str">
        <f>VLOOKUP(A36,자료추출!$B$2:$X$11,18,FALSE)</f>
        <v>Myomectomy
(근종절제술)</v>
      </c>
      <c r="F36" s="9" t="s">
        <v>107</v>
      </c>
      <c r="G36" s="9" t="s">
        <v>111</v>
      </c>
      <c r="H36" s="10" t="s">
        <v>76</v>
      </c>
      <c r="I36" s="10" t="s">
        <v>118</v>
      </c>
      <c r="J36" s="10" t="s">
        <v>138</v>
      </c>
      <c r="K36" s="58">
        <v>21</v>
      </c>
      <c r="L36" s="58">
        <v>3</v>
      </c>
      <c r="M36" s="58">
        <v>14</v>
      </c>
      <c r="N36" s="58" t="s">
        <v>49</v>
      </c>
      <c r="O36" s="58" t="s">
        <v>49</v>
      </c>
      <c r="P36" s="58">
        <v>22</v>
      </c>
      <c r="Q36" s="10">
        <v>1</v>
      </c>
      <c r="R36" s="10">
        <v>5</v>
      </c>
      <c r="S36" s="10" t="s">
        <v>49</v>
      </c>
      <c r="T36" s="10" t="s">
        <v>49</v>
      </c>
      <c r="U36" s="10">
        <v>0.35</v>
      </c>
      <c r="V36" s="10" t="s">
        <v>49</v>
      </c>
      <c r="W36" s="10" t="s">
        <v>49</v>
      </c>
      <c r="X36" s="10" t="s">
        <v>49</v>
      </c>
      <c r="Y36" s="10" t="s">
        <v>49</v>
      </c>
      <c r="Z36" s="10" t="s">
        <v>49</v>
      </c>
      <c r="AA36" s="19"/>
    </row>
    <row r="37" spans="1:27" x14ac:dyDescent="0.3">
      <c r="A37" s="9">
        <v>477</v>
      </c>
      <c r="B37" s="9" t="str">
        <f>VLOOKUP(A37,자료추출!$B$2:$C$11,2,FALSE)</f>
        <v>Kramer(2016)</v>
      </c>
      <c r="C37" s="9" t="str">
        <f>VLOOKUP(A37,자료추출!$B$2:$K$11,4,FALSE)</f>
        <v>자궁근종</v>
      </c>
      <c r="D37" s="9" t="str">
        <f>VLOOKUP(A37,자료추출!$B$2:$X$11,5,FALSE)</f>
        <v>RCT</v>
      </c>
      <c r="E37" s="9" t="str">
        <f>VLOOKUP(A37,자료추출!$B$2:$X$11,18,FALSE)</f>
        <v>Myomectomy
(근종절제술)</v>
      </c>
      <c r="F37" s="9" t="s">
        <v>107</v>
      </c>
      <c r="G37" s="9" t="s">
        <v>112</v>
      </c>
      <c r="H37" s="10" t="s">
        <v>76</v>
      </c>
      <c r="I37" s="10" t="s">
        <v>118</v>
      </c>
      <c r="J37" s="10" t="s">
        <v>138</v>
      </c>
      <c r="K37" s="58">
        <v>21</v>
      </c>
      <c r="L37" s="58">
        <v>4</v>
      </c>
      <c r="M37" s="58">
        <v>19</v>
      </c>
      <c r="N37" s="58" t="s">
        <v>49</v>
      </c>
      <c r="O37" s="58" t="s">
        <v>49</v>
      </c>
      <c r="P37" s="58">
        <v>22</v>
      </c>
      <c r="Q37" s="10">
        <v>2</v>
      </c>
      <c r="R37" s="10">
        <v>9.1</v>
      </c>
      <c r="S37" s="10" t="s">
        <v>49</v>
      </c>
      <c r="T37" s="10" t="s">
        <v>49</v>
      </c>
      <c r="U37" s="10">
        <v>0.41</v>
      </c>
      <c r="V37" s="10" t="s">
        <v>49</v>
      </c>
      <c r="W37" s="10" t="s">
        <v>49</v>
      </c>
      <c r="X37" s="10" t="s">
        <v>49</v>
      </c>
      <c r="Y37" s="10" t="s">
        <v>49</v>
      </c>
      <c r="Z37" s="10" t="s">
        <v>49</v>
      </c>
      <c r="AA37" s="19"/>
    </row>
    <row r="38" spans="1:27" x14ac:dyDescent="0.3">
      <c r="A38" s="9">
        <v>477</v>
      </c>
      <c r="B38" s="9" t="str">
        <f>VLOOKUP(A38,자료추출!$B$2:$C$11,2,FALSE)</f>
        <v>Kramer(2016)</v>
      </c>
      <c r="C38" s="9" t="str">
        <f>VLOOKUP(A38,자료추출!$B$2:$K$11,4,FALSE)</f>
        <v>자궁근종</v>
      </c>
      <c r="D38" s="9" t="str">
        <f>VLOOKUP(A38,자료추출!$B$2:$X$11,5,FALSE)</f>
        <v>RCT</v>
      </c>
      <c r="E38" s="9" t="str">
        <f>VLOOKUP(A38,자료추출!$B$2:$X$11,18,FALSE)</f>
        <v>Myomectomy
(근종절제술)</v>
      </c>
      <c r="F38" s="9" t="s">
        <v>107</v>
      </c>
      <c r="G38" s="9" t="s">
        <v>113</v>
      </c>
      <c r="H38" s="10" t="s">
        <v>76</v>
      </c>
      <c r="I38" s="10" t="s">
        <v>118</v>
      </c>
      <c r="J38" s="10" t="s">
        <v>138</v>
      </c>
      <c r="K38" s="58">
        <v>21</v>
      </c>
      <c r="L38" s="58">
        <v>0</v>
      </c>
      <c r="M38" s="58">
        <v>0</v>
      </c>
      <c r="N38" s="58" t="s">
        <v>49</v>
      </c>
      <c r="O38" s="58" t="s">
        <v>49</v>
      </c>
      <c r="P38" s="58">
        <v>22</v>
      </c>
      <c r="Q38" s="10">
        <v>0</v>
      </c>
      <c r="R38" s="14">
        <v>0</v>
      </c>
      <c r="S38" s="10" t="s">
        <v>49</v>
      </c>
      <c r="T38" s="10" t="s">
        <v>49</v>
      </c>
      <c r="U38" s="10" t="s">
        <v>133</v>
      </c>
      <c r="V38" s="10" t="s">
        <v>49</v>
      </c>
      <c r="W38" s="10" t="s">
        <v>49</v>
      </c>
      <c r="X38" s="10" t="s">
        <v>49</v>
      </c>
      <c r="Y38" s="10" t="s">
        <v>49</v>
      </c>
      <c r="Z38" s="10" t="s">
        <v>49</v>
      </c>
      <c r="AA38" s="19"/>
    </row>
    <row r="39" spans="1:27" x14ac:dyDescent="0.3">
      <c r="A39" s="9">
        <v>477</v>
      </c>
      <c r="B39" s="9" t="str">
        <f>VLOOKUP(A39,자료추출!$B$2:$C$11,2,FALSE)</f>
        <v>Kramer(2016)</v>
      </c>
      <c r="C39" s="9" t="str">
        <f>VLOOKUP(A39,자료추출!$B$2:$K$11,4,FALSE)</f>
        <v>자궁근종</v>
      </c>
      <c r="D39" s="9" t="str">
        <f>VLOOKUP(A39,자료추출!$B$2:$X$11,5,FALSE)</f>
        <v>RCT</v>
      </c>
      <c r="E39" s="9" t="str">
        <f>VLOOKUP(A39,자료추출!$B$2:$X$11,18,FALSE)</f>
        <v>Myomectomy
(근종절제술)</v>
      </c>
      <c r="F39" s="9" t="s">
        <v>107</v>
      </c>
      <c r="G39" s="9" t="s">
        <v>108</v>
      </c>
      <c r="H39" s="10" t="s">
        <v>76</v>
      </c>
      <c r="I39" s="10" t="s">
        <v>118</v>
      </c>
      <c r="J39" s="10" t="s">
        <v>138</v>
      </c>
      <c r="K39" s="58">
        <v>21</v>
      </c>
      <c r="L39" s="58">
        <v>2</v>
      </c>
      <c r="M39" s="58">
        <v>10</v>
      </c>
      <c r="N39" s="58" t="s">
        <v>49</v>
      </c>
      <c r="O39" s="58" t="s">
        <v>49</v>
      </c>
      <c r="P39" s="58">
        <v>22</v>
      </c>
      <c r="Q39" s="10">
        <v>2</v>
      </c>
      <c r="R39" s="14">
        <v>9</v>
      </c>
      <c r="S39" s="10" t="s">
        <v>49</v>
      </c>
      <c r="T39" s="10" t="s">
        <v>49</v>
      </c>
      <c r="U39" s="10" t="s">
        <v>139</v>
      </c>
      <c r="V39" s="10" t="s">
        <v>49</v>
      </c>
      <c r="W39" s="10" t="s">
        <v>49</v>
      </c>
      <c r="X39" s="10" t="s">
        <v>49</v>
      </c>
      <c r="Y39" s="10" t="s">
        <v>49</v>
      </c>
      <c r="Z39" s="10" t="s">
        <v>49</v>
      </c>
      <c r="AA39" s="19"/>
    </row>
    <row r="40" spans="1:27" x14ac:dyDescent="0.3">
      <c r="A40" s="9">
        <v>477</v>
      </c>
      <c r="B40" s="9" t="str">
        <f>VLOOKUP(A40,자료추출!$B$2:$C$11,2,FALSE)</f>
        <v>Kramer(2016)</v>
      </c>
      <c r="C40" s="9" t="str">
        <f>VLOOKUP(A40,자료추출!$B$2:$K$11,4,FALSE)</f>
        <v>자궁근종</v>
      </c>
      <c r="D40" s="9" t="str">
        <f>VLOOKUP(A40,자료추출!$B$2:$X$11,5,FALSE)</f>
        <v>RCT</v>
      </c>
      <c r="E40" s="9" t="str">
        <f>VLOOKUP(A40,자료추출!$B$2:$X$11,18,FALSE)</f>
        <v>Myomectomy
(근종절제술)</v>
      </c>
      <c r="F40" s="9" t="s">
        <v>107</v>
      </c>
      <c r="G40" s="9" t="s">
        <v>109</v>
      </c>
      <c r="H40" s="10" t="s">
        <v>76</v>
      </c>
      <c r="I40" s="10" t="s">
        <v>118</v>
      </c>
      <c r="J40" s="10" t="s">
        <v>138</v>
      </c>
      <c r="K40" s="58">
        <v>21</v>
      </c>
      <c r="L40" s="58">
        <v>5</v>
      </c>
      <c r="M40" s="58">
        <v>24</v>
      </c>
      <c r="N40" s="58" t="s">
        <v>49</v>
      </c>
      <c r="O40" s="58" t="s">
        <v>49</v>
      </c>
      <c r="P40" s="58">
        <v>22</v>
      </c>
      <c r="Q40" s="10">
        <v>3</v>
      </c>
      <c r="R40" s="14">
        <v>14</v>
      </c>
      <c r="S40" s="10" t="s">
        <v>49</v>
      </c>
      <c r="T40" s="10" t="s">
        <v>49</v>
      </c>
      <c r="U40" s="10" t="s">
        <v>49</v>
      </c>
      <c r="V40" s="10" t="s">
        <v>49</v>
      </c>
      <c r="W40" s="10" t="s">
        <v>49</v>
      </c>
      <c r="X40" s="10" t="s">
        <v>49</v>
      </c>
      <c r="Y40" s="10" t="s">
        <v>49</v>
      </c>
      <c r="Z40" s="10" t="s">
        <v>49</v>
      </c>
      <c r="AA40" s="19"/>
    </row>
    <row r="41" spans="1:27" x14ac:dyDescent="0.3">
      <c r="A41" s="9">
        <v>477</v>
      </c>
      <c r="B41" s="9" t="str">
        <f>VLOOKUP(A41,자료추출!$B$2:$C$11,2,FALSE)</f>
        <v>Kramer(2016)</v>
      </c>
      <c r="C41" s="9" t="str">
        <f>VLOOKUP(A41,자료추출!$B$2:$K$11,4,FALSE)</f>
        <v>자궁근종</v>
      </c>
      <c r="D41" s="9" t="str">
        <f>VLOOKUP(A41,자료추출!$B$2:$X$11,5,FALSE)</f>
        <v>RCT</v>
      </c>
      <c r="E41" s="9" t="str">
        <f>VLOOKUP(A41,자료추출!$B$2:$X$11,18,FALSE)</f>
        <v>Myomectomy
(근종절제술)</v>
      </c>
      <c r="F41" s="9" t="s">
        <v>107</v>
      </c>
      <c r="G41" s="9" t="s">
        <v>110</v>
      </c>
      <c r="H41" s="10" t="s">
        <v>76</v>
      </c>
      <c r="I41" s="10" t="s">
        <v>118</v>
      </c>
      <c r="J41" s="10" t="s">
        <v>138</v>
      </c>
      <c r="K41" s="58">
        <v>21</v>
      </c>
      <c r="L41" s="58">
        <v>2</v>
      </c>
      <c r="M41" s="58">
        <v>10</v>
      </c>
      <c r="N41" s="58" t="s">
        <v>49</v>
      </c>
      <c r="O41" s="58" t="s">
        <v>49</v>
      </c>
      <c r="P41" s="58">
        <v>22</v>
      </c>
      <c r="Q41" s="10">
        <v>1</v>
      </c>
      <c r="R41" s="14">
        <v>5</v>
      </c>
      <c r="S41" s="10" t="s">
        <v>49</v>
      </c>
      <c r="T41" s="10" t="s">
        <v>49</v>
      </c>
      <c r="U41" s="10" t="s">
        <v>49</v>
      </c>
      <c r="V41" s="10" t="s">
        <v>49</v>
      </c>
      <c r="W41" s="10" t="s">
        <v>49</v>
      </c>
      <c r="X41" s="10" t="s">
        <v>49</v>
      </c>
      <c r="Y41" s="10" t="s">
        <v>49</v>
      </c>
      <c r="Z41" s="10" t="s">
        <v>49</v>
      </c>
      <c r="AA41" s="19"/>
    </row>
    <row r="42" spans="1:27" x14ac:dyDescent="0.3">
      <c r="A42" s="9">
        <v>645</v>
      </c>
      <c r="B42" s="9" t="str">
        <f>VLOOKUP(A42,자료추출!$B$2:$C$11,2,FALSE)</f>
        <v>Rattray(2018)</v>
      </c>
      <c r="C42" s="9" t="str">
        <f>VLOOKUP(A42,자료추출!$B$2:$K$11,4,FALSE)</f>
        <v>자궁근종</v>
      </c>
      <c r="D42" s="9" t="str">
        <f>VLOOKUP(A42,자료추출!$B$2:$X$11,5,FALSE)</f>
        <v>RCT</v>
      </c>
      <c r="E42" s="9" t="str">
        <f>VLOOKUP(A42,자료추출!$B$2:$X$11,18,FALSE)</f>
        <v>Myomectomy
(근종절제술)</v>
      </c>
      <c r="F42" s="9" t="s">
        <v>149</v>
      </c>
      <c r="G42" s="9" t="s">
        <v>128</v>
      </c>
      <c r="H42" s="10" t="s">
        <v>135</v>
      </c>
      <c r="I42" s="10" t="s">
        <v>121</v>
      </c>
      <c r="J42" s="10" t="s">
        <v>150</v>
      </c>
      <c r="K42" s="58">
        <v>23</v>
      </c>
      <c r="L42" s="58" t="s">
        <v>49</v>
      </c>
      <c r="M42" s="58" t="s">
        <v>49</v>
      </c>
      <c r="N42" s="58">
        <v>61.55</v>
      </c>
      <c r="O42" s="58">
        <v>19.8</v>
      </c>
      <c r="P42" s="58">
        <v>22</v>
      </c>
      <c r="Q42" s="10" t="s">
        <v>49</v>
      </c>
      <c r="R42" s="10" t="s">
        <v>49</v>
      </c>
      <c r="S42" s="10">
        <v>58.4</v>
      </c>
      <c r="T42" s="10">
        <v>18.8</v>
      </c>
      <c r="U42" s="10" t="s">
        <v>49</v>
      </c>
      <c r="V42" s="10" t="s">
        <v>49</v>
      </c>
      <c r="W42" s="10" t="s">
        <v>49</v>
      </c>
      <c r="X42" s="10" t="s">
        <v>49</v>
      </c>
      <c r="Y42" s="10" t="s">
        <v>49</v>
      </c>
      <c r="Z42" s="10" t="s">
        <v>49</v>
      </c>
      <c r="AA42" s="19"/>
    </row>
    <row r="43" spans="1:27" x14ac:dyDescent="0.3">
      <c r="A43" s="9">
        <v>645</v>
      </c>
      <c r="B43" s="9" t="str">
        <f>VLOOKUP(A43,자료추출!$B$2:$C$11,2,FALSE)</f>
        <v>Rattray(2018)</v>
      </c>
      <c r="C43" s="9" t="str">
        <f>VLOOKUP(A43,자료추출!$B$2:$K$11,4,FALSE)</f>
        <v>자궁근종</v>
      </c>
      <c r="D43" s="9" t="str">
        <f>VLOOKUP(A43,자료추출!$B$2:$X$11,5,FALSE)</f>
        <v>RCT</v>
      </c>
      <c r="E43" s="9" t="str">
        <f>VLOOKUP(A43,자료추출!$B$2:$X$11,18,FALSE)</f>
        <v>Myomectomy
(근종절제술)</v>
      </c>
      <c r="F43" s="9" t="s">
        <v>149</v>
      </c>
      <c r="G43" s="9" t="s">
        <v>128</v>
      </c>
      <c r="H43" s="10" t="s">
        <v>135</v>
      </c>
      <c r="I43" s="10" t="s">
        <v>121</v>
      </c>
      <c r="J43" s="10" t="s">
        <v>151</v>
      </c>
      <c r="K43" s="58">
        <v>20</v>
      </c>
      <c r="L43" s="58" t="s">
        <v>49</v>
      </c>
      <c r="M43" s="58" t="s">
        <v>49</v>
      </c>
      <c r="N43" s="58">
        <v>34.799999999999997</v>
      </c>
      <c r="O43" s="58">
        <v>25.6</v>
      </c>
      <c r="P43" s="58">
        <v>22</v>
      </c>
      <c r="Q43" s="10" t="s">
        <v>49</v>
      </c>
      <c r="R43" s="10" t="s">
        <v>49</v>
      </c>
      <c r="S43" s="10">
        <v>32.200000000000003</v>
      </c>
      <c r="T43" s="10">
        <v>22.6</v>
      </c>
      <c r="U43" s="10" t="s">
        <v>49</v>
      </c>
      <c r="V43" s="10" t="s">
        <v>49</v>
      </c>
      <c r="W43" s="10" t="s">
        <v>49</v>
      </c>
      <c r="X43" s="10" t="s">
        <v>49</v>
      </c>
      <c r="Y43" s="10" t="s">
        <v>49</v>
      </c>
      <c r="Z43" s="10" t="s">
        <v>49</v>
      </c>
      <c r="AA43" s="19"/>
    </row>
    <row r="44" spans="1:27" x14ac:dyDescent="0.3">
      <c r="A44" s="9">
        <v>645</v>
      </c>
      <c r="B44" s="9" t="str">
        <f>VLOOKUP(A44,자료추출!$B$2:$C$11,2,FALSE)</f>
        <v>Rattray(2018)</v>
      </c>
      <c r="C44" s="9" t="str">
        <f>VLOOKUP(A44,자료추출!$B$2:$K$11,4,FALSE)</f>
        <v>자궁근종</v>
      </c>
      <c r="D44" s="9" t="str">
        <f>VLOOKUP(A44,자료추출!$B$2:$X$11,5,FALSE)</f>
        <v>RCT</v>
      </c>
      <c r="E44" s="9" t="str">
        <f>VLOOKUP(A44,자료추출!$B$2:$X$11,18,FALSE)</f>
        <v>Myomectomy
(근종절제술)</v>
      </c>
      <c r="F44" s="9" t="s">
        <v>122</v>
      </c>
      <c r="G44" s="9" t="s">
        <v>152</v>
      </c>
      <c r="H44" s="10" t="s">
        <v>135</v>
      </c>
      <c r="I44" s="10" t="s">
        <v>121</v>
      </c>
      <c r="J44" s="10" t="s">
        <v>150</v>
      </c>
      <c r="K44" s="58">
        <v>23</v>
      </c>
      <c r="L44" s="58" t="s">
        <v>49</v>
      </c>
      <c r="M44" s="58" t="s">
        <v>49</v>
      </c>
      <c r="N44" s="58">
        <v>39.799999999999997</v>
      </c>
      <c r="O44" s="58">
        <v>25.5</v>
      </c>
      <c r="P44" s="58">
        <v>22</v>
      </c>
      <c r="Q44" s="10" t="s">
        <v>49</v>
      </c>
      <c r="R44" s="10" t="s">
        <v>49</v>
      </c>
      <c r="S44" s="10">
        <v>47.9</v>
      </c>
      <c r="T44" s="10">
        <v>23.9</v>
      </c>
      <c r="U44" s="10" t="s">
        <v>49</v>
      </c>
      <c r="V44" s="10" t="s">
        <v>49</v>
      </c>
      <c r="W44" s="10" t="s">
        <v>49</v>
      </c>
      <c r="X44" s="10" t="s">
        <v>49</v>
      </c>
      <c r="Y44" s="10" t="s">
        <v>49</v>
      </c>
      <c r="Z44" s="10" t="s">
        <v>49</v>
      </c>
      <c r="AA44" s="19"/>
    </row>
    <row r="45" spans="1:27" x14ac:dyDescent="0.3">
      <c r="A45" s="9">
        <v>645</v>
      </c>
      <c r="B45" s="9" t="str">
        <f>VLOOKUP(A45,자료추출!$B$2:$C$11,2,FALSE)</f>
        <v>Rattray(2018)</v>
      </c>
      <c r="C45" s="9" t="str">
        <f>VLOOKUP(A45,자료추출!$B$2:$K$11,4,FALSE)</f>
        <v>자궁근종</v>
      </c>
      <c r="D45" s="9" t="str">
        <f>VLOOKUP(A45,자료추출!$B$2:$X$11,5,FALSE)</f>
        <v>RCT</v>
      </c>
      <c r="E45" s="9" t="str">
        <f>VLOOKUP(A45,자료추출!$B$2:$X$11,18,FALSE)</f>
        <v>Myomectomy
(근종절제술)</v>
      </c>
      <c r="F45" s="9" t="s">
        <v>122</v>
      </c>
      <c r="G45" s="9" t="s">
        <v>152</v>
      </c>
      <c r="H45" s="10" t="s">
        <v>135</v>
      </c>
      <c r="I45" s="10" t="s">
        <v>121</v>
      </c>
      <c r="J45" s="10" t="s">
        <v>151</v>
      </c>
      <c r="K45" s="58">
        <v>20</v>
      </c>
      <c r="L45" s="58" t="s">
        <v>49</v>
      </c>
      <c r="M45" s="58" t="s">
        <v>49</v>
      </c>
      <c r="N45" s="58">
        <v>63.3</v>
      </c>
      <c r="O45" s="58">
        <v>31.1</v>
      </c>
      <c r="P45" s="58">
        <v>22</v>
      </c>
      <c r="Q45" s="10" t="s">
        <v>49</v>
      </c>
      <c r="R45" s="10" t="s">
        <v>49</v>
      </c>
      <c r="S45" s="10">
        <v>69.900000000000006</v>
      </c>
      <c r="T45" s="10">
        <v>24.1</v>
      </c>
      <c r="U45" s="10" t="s">
        <v>49</v>
      </c>
      <c r="V45" s="10" t="s">
        <v>49</v>
      </c>
      <c r="W45" s="10" t="s">
        <v>49</v>
      </c>
      <c r="X45" s="10" t="s">
        <v>49</v>
      </c>
      <c r="Y45" s="10" t="s">
        <v>49</v>
      </c>
      <c r="Z45" s="10" t="s">
        <v>49</v>
      </c>
      <c r="AA45" s="19"/>
    </row>
    <row r="46" spans="1:27" x14ac:dyDescent="0.3">
      <c r="A46" s="9">
        <v>645</v>
      </c>
      <c r="B46" s="9" t="str">
        <f>VLOOKUP(A46,자료추출!$B$2:$C$11,2,FALSE)</f>
        <v>Rattray(2018)</v>
      </c>
      <c r="C46" s="9" t="str">
        <f>VLOOKUP(A46,자료추출!$B$2:$K$11,4,FALSE)</f>
        <v>자궁근종</v>
      </c>
      <c r="D46" s="9" t="str">
        <f>VLOOKUP(A46,자료추출!$B$2:$X$11,5,FALSE)</f>
        <v>RCT</v>
      </c>
      <c r="E46" s="9" t="str">
        <f>VLOOKUP(A46,자료추출!$B$2:$X$11,18,FALSE)</f>
        <v>Myomectomy
(근종절제술)</v>
      </c>
      <c r="F46" s="9" t="s">
        <v>231</v>
      </c>
      <c r="G46" s="77" t="s">
        <v>231</v>
      </c>
      <c r="H46" s="10" t="s">
        <v>153</v>
      </c>
      <c r="I46" s="10" t="s">
        <v>154</v>
      </c>
      <c r="J46" s="10" t="s">
        <v>155</v>
      </c>
      <c r="K46" s="58">
        <v>23</v>
      </c>
      <c r="L46" s="58">
        <v>1</v>
      </c>
      <c r="M46" s="69">
        <f>1/23</f>
        <v>4.3478260869565216E-2</v>
      </c>
      <c r="N46" s="58" t="s">
        <v>49</v>
      </c>
      <c r="O46" s="58" t="s">
        <v>49</v>
      </c>
      <c r="P46" s="58">
        <v>22</v>
      </c>
      <c r="Q46" s="10">
        <v>0</v>
      </c>
      <c r="R46" s="10">
        <v>0</v>
      </c>
      <c r="S46" s="10" t="s">
        <v>49</v>
      </c>
      <c r="T46" s="10" t="s">
        <v>49</v>
      </c>
      <c r="U46" s="10" t="s">
        <v>49</v>
      </c>
      <c r="V46" s="10" t="s">
        <v>49</v>
      </c>
      <c r="W46" s="10" t="s">
        <v>49</v>
      </c>
      <c r="X46" s="10" t="s">
        <v>49</v>
      </c>
      <c r="Y46" s="10" t="s">
        <v>49</v>
      </c>
      <c r="Z46" s="10" t="s">
        <v>49</v>
      </c>
      <c r="AA46" s="53"/>
    </row>
    <row r="47" spans="1:27" x14ac:dyDescent="0.3">
      <c r="A47" s="9">
        <v>810</v>
      </c>
      <c r="B47" s="9" t="str">
        <f>VLOOKUP(A47,자료추출!$B$2:$C$11,2,FALSE)</f>
        <v>Yu(2022)</v>
      </c>
      <c r="C47" s="9" t="str">
        <f>VLOOKUP(A47,자료추출!$B$2:$K$11,4,FALSE)</f>
        <v>자궁근종</v>
      </c>
      <c r="D47" s="9" t="str">
        <f>VLOOKUP(A47,자료추출!$B$2:$X$11,5,FALSE)</f>
        <v>RCT</v>
      </c>
      <c r="E47" s="9" t="str">
        <f>VLOOKUP(A47,자료추출!$B$2:$X$11,18,FALSE)</f>
        <v>Myomectomy
(근종절제술)</v>
      </c>
      <c r="F47" s="9" t="s">
        <v>107</v>
      </c>
      <c r="G47" s="9" t="s">
        <v>239</v>
      </c>
      <c r="H47" s="10" t="s">
        <v>76</v>
      </c>
      <c r="I47" s="10" t="s">
        <v>118</v>
      </c>
      <c r="J47" s="10" t="s">
        <v>175</v>
      </c>
      <c r="K47" s="58">
        <v>27</v>
      </c>
      <c r="L47" s="58">
        <v>6</v>
      </c>
      <c r="M47" s="69">
        <f>L47/K47</f>
        <v>0.22222222222222221</v>
      </c>
      <c r="N47" s="58" t="s">
        <v>49</v>
      </c>
      <c r="O47" s="58" t="s">
        <v>49</v>
      </c>
      <c r="P47" s="58">
        <v>26</v>
      </c>
      <c r="Q47" s="58">
        <v>13</v>
      </c>
      <c r="R47" s="69">
        <f>Q47/P47</f>
        <v>0.5</v>
      </c>
      <c r="S47" s="10" t="s">
        <v>49</v>
      </c>
      <c r="T47" s="10" t="s">
        <v>49</v>
      </c>
      <c r="U47" s="10" t="s">
        <v>49</v>
      </c>
      <c r="V47" s="10" t="s">
        <v>49</v>
      </c>
      <c r="W47" s="10" t="s">
        <v>49</v>
      </c>
      <c r="X47" s="10" t="s">
        <v>49</v>
      </c>
      <c r="Y47" s="10" t="s">
        <v>49</v>
      </c>
      <c r="Z47" s="10" t="s">
        <v>49</v>
      </c>
      <c r="AA47" s="9" t="s">
        <v>177</v>
      </c>
    </row>
    <row r="48" spans="1:27" x14ac:dyDescent="0.3">
      <c r="A48" s="9">
        <v>810</v>
      </c>
      <c r="B48" s="9" t="str">
        <f>VLOOKUP(A48,자료추출!$B$2:$C$11,2,FALSE)</f>
        <v>Yu(2022)</v>
      </c>
      <c r="C48" s="9" t="str">
        <f>VLOOKUP(A48,자료추출!$B$2:$K$11,4,FALSE)</f>
        <v>자궁근종</v>
      </c>
      <c r="D48" s="9" t="str">
        <f>VLOOKUP(A48,자료추출!$B$2:$X$11,5,FALSE)</f>
        <v>RCT</v>
      </c>
      <c r="E48" s="9" t="str">
        <f>VLOOKUP(A48,자료추출!$B$2:$X$11,18,FALSE)</f>
        <v>Myomectomy
(근종절제술)</v>
      </c>
      <c r="F48" s="9" t="s">
        <v>107</v>
      </c>
      <c r="G48" s="9" t="s">
        <v>111</v>
      </c>
      <c r="H48" s="10" t="s">
        <v>76</v>
      </c>
      <c r="I48" s="10" t="s">
        <v>118</v>
      </c>
      <c r="J48" s="10" t="s">
        <v>175</v>
      </c>
      <c r="K48" s="58">
        <v>27</v>
      </c>
      <c r="L48" s="58">
        <v>16</v>
      </c>
      <c r="M48" s="69">
        <f t="shared" ref="M48:M73" si="4">L48/K48</f>
        <v>0.59259259259259256</v>
      </c>
      <c r="N48" s="58" t="s">
        <v>49</v>
      </c>
      <c r="O48" s="58" t="s">
        <v>49</v>
      </c>
      <c r="P48" s="58">
        <v>26</v>
      </c>
      <c r="Q48" s="58">
        <v>9</v>
      </c>
      <c r="R48" s="69">
        <f t="shared" ref="R48:R72" si="5">Q48/P48</f>
        <v>0.34615384615384615</v>
      </c>
      <c r="S48" s="10" t="s">
        <v>49</v>
      </c>
      <c r="T48" s="10" t="s">
        <v>49</v>
      </c>
      <c r="U48" s="10" t="s">
        <v>49</v>
      </c>
      <c r="V48" s="10" t="s">
        <v>49</v>
      </c>
      <c r="W48" s="10" t="s">
        <v>49</v>
      </c>
      <c r="X48" s="10" t="s">
        <v>49</v>
      </c>
      <c r="Y48" s="10" t="s">
        <v>49</v>
      </c>
      <c r="Z48" s="10" t="s">
        <v>49</v>
      </c>
      <c r="AA48" s="9" t="s">
        <v>177</v>
      </c>
    </row>
    <row r="49" spans="1:27" x14ac:dyDescent="0.3">
      <c r="A49" s="9">
        <v>810</v>
      </c>
      <c r="B49" s="9" t="str">
        <f>VLOOKUP(A49,자료추출!$B$2:$C$11,2,FALSE)</f>
        <v>Yu(2022)</v>
      </c>
      <c r="C49" s="9" t="str">
        <f>VLOOKUP(A49,자료추출!$B$2:$K$11,4,FALSE)</f>
        <v>자궁근종</v>
      </c>
      <c r="D49" s="9" t="str">
        <f>VLOOKUP(A49,자료추출!$B$2:$X$11,5,FALSE)</f>
        <v>RCT</v>
      </c>
      <c r="E49" s="9" t="str">
        <f>VLOOKUP(A49,자료추출!$B$2:$X$11,18,FALSE)</f>
        <v>Myomectomy
(근종절제술)</v>
      </c>
      <c r="F49" s="9" t="s">
        <v>107</v>
      </c>
      <c r="G49" s="9" t="s">
        <v>112</v>
      </c>
      <c r="H49" s="10" t="s">
        <v>76</v>
      </c>
      <c r="I49" s="10" t="s">
        <v>118</v>
      </c>
      <c r="J49" s="10" t="s">
        <v>175</v>
      </c>
      <c r="K49" s="58">
        <v>27</v>
      </c>
      <c r="L49" s="58">
        <v>14</v>
      </c>
      <c r="M49" s="69">
        <f t="shared" si="4"/>
        <v>0.51851851851851849</v>
      </c>
      <c r="N49" s="58" t="s">
        <v>49</v>
      </c>
      <c r="O49" s="58" t="s">
        <v>49</v>
      </c>
      <c r="P49" s="58">
        <v>26</v>
      </c>
      <c r="Q49" s="58">
        <v>17</v>
      </c>
      <c r="R49" s="69">
        <f t="shared" si="5"/>
        <v>0.65384615384615385</v>
      </c>
      <c r="S49" s="10" t="s">
        <v>49</v>
      </c>
      <c r="T49" s="10" t="s">
        <v>49</v>
      </c>
      <c r="U49" s="10" t="s">
        <v>49</v>
      </c>
      <c r="V49" s="10" t="s">
        <v>49</v>
      </c>
      <c r="W49" s="10" t="s">
        <v>49</v>
      </c>
      <c r="X49" s="10" t="s">
        <v>49</v>
      </c>
      <c r="Y49" s="10" t="s">
        <v>49</v>
      </c>
      <c r="Z49" s="10" t="s">
        <v>49</v>
      </c>
      <c r="AA49" s="9" t="s">
        <v>177</v>
      </c>
    </row>
    <row r="50" spans="1:27" x14ac:dyDescent="0.3">
      <c r="A50" s="9">
        <v>810</v>
      </c>
      <c r="B50" s="9" t="str">
        <f>VLOOKUP(A50,자료추출!$B$2:$C$11,2,FALSE)</f>
        <v>Yu(2022)</v>
      </c>
      <c r="C50" s="9" t="str">
        <f>VLOOKUP(A50,자료추출!$B$2:$K$11,4,FALSE)</f>
        <v>자궁근종</v>
      </c>
      <c r="D50" s="9" t="str">
        <f>VLOOKUP(A50,자료추출!$B$2:$X$11,5,FALSE)</f>
        <v>RCT</v>
      </c>
      <c r="E50" s="9" t="str">
        <f>VLOOKUP(A50,자료추출!$B$2:$X$11,18,FALSE)</f>
        <v>Myomectomy
(근종절제술)</v>
      </c>
      <c r="F50" s="9" t="s">
        <v>107</v>
      </c>
      <c r="G50" s="9" t="s">
        <v>113</v>
      </c>
      <c r="H50" s="10" t="s">
        <v>76</v>
      </c>
      <c r="I50" s="10" t="s">
        <v>118</v>
      </c>
      <c r="J50" s="10" t="s">
        <v>175</v>
      </c>
      <c r="K50" s="58">
        <v>27</v>
      </c>
      <c r="L50" s="58">
        <v>7</v>
      </c>
      <c r="M50" s="69">
        <f t="shared" si="4"/>
        <v>0.25925925925925924</v>
      </c>
      <c r="N50" s="58" t="s">
        <v>49</v>
      </c>
      <c r="O50" s="58" t="s">
        <v>49</v>
      </c>
      <c r="P50" s="58">
        <v>26</v>
      </c>
      <c r="Q50" s="58">
        <v>11</v>
      </c>
      <c r="R50" s="69">
        <f t="shared" si="5"/>
        <v>0.42307692307692307</v>
      </c>
      <c r="S50" s="10" t="s">
        <v>49</v>
      </c>
      <c r="T50" s="10" t="s">
        <v>49</v>
      </c>
      <c r="U50" s="10" t="s">
        <v>49</v>
      </c>
      <c r="V50" s="10" t="s">
        <v>49</v>
      </c>
      <c r="W50" s="10" t="s">
        <v>49</v>
      </c>
      <c r="X50" s="10" t="s">
        <v>49</v>
      </c>
      <c r="Y50" s="10" t="s">
        <v>49</v>
      </c>
      <c r="Z50" s="10" t="s">
        <v>49</v>
      </c>
      <c r="AA50" s="9" t="s">
        <v>177</v>
      </c>
    </row>
    <row r="51" spans="1:27" x14ac:dyDescent="0.3">
      <c r="A51" s="9">
        <v>810</v>
      </c>
      <c r="B51" s="9" t="str">
        <f>VLOOKUP(A51,자료추출!$B$2:$C$11,2,FALSE)</f>
        <v>Yu(2022)</v>
      </c>
      <c r="C51" s="9" t="str">
        <f>VLOOKUP(A51,자료추출!$B$2:$K$11,4,FALSE)</f>
        <v>자궁근종</v>
      </c>
      <c r="D51" s="9" t="str">
        <f>VLOOKUP(A51,자료추출!$B$2:$X$11,5,FALSE)</f>
        <v>RCT</v>
      </c>
      <c r="E51" s="9" t="str">
        <f>VLOOKUP(A51,자료추출!$B$2:$X$11,18,FALSE)</f>
        <v>Myomectomy
(근종절제술)</v>
      </c>
      <c r="F51" s="9" t="s">
        <v>107</v>
      </c>
      <c r="G51" s="9" t="s">
        <v>108</v>
      </c>
      <c r="H51" s="10" t="s">
        <v>76</v>
      </c>
      <c r="I51" s="10" t="s">
        <v>118</v>
      </c>
      <c r="J51" s="10" t="s">
        <v>175</v>
      </c>
      <c r="K51" s="58">
        <v>27</v>
      </c>
      <c r="L51" s="58">
        <v>14</v>
      </c>
      <c r="M51" s="69">
        <f t="shared" si="4"/>
        <v>0.51851851851851849</v>
      </c>
      <c r="N51" s="58" t="s">
        <v>49</v>
      </c>
      <c r="O51" s="58" t="s">
        <v>49</v>
      </c>
      <c r="P51" s="58">
        <v>26</v>
      </c>
      <c r="Q51" s="58">
        <v>14</v>
      </c>
      <c r="R51" s="69">
        <f t="shared" si="5"/>
        <v>0.53846153846153844</v>
      </c>
      <c r="S51" s="10" t="s">
        <v>49</v>
      </c>
      <c r="T51" s="10" t="s">
        <v>49</v>
      </c>
      <c r="U51" s="10" t="s">
        <v>49</v>
      </c>
      <c r="V51" s="10" t="s">
        <v>49</v>
      </c>
      <c r="W51" s="10" t="s">
        <v>49</v>
      </c>
      <c r="X51" s="10" t="s">
        <v>49</v>
      </c>
      <c r="Y51" s="10" t="s">
        <v>49</v>
      </c>
      <c r="Z51" s="10" t="s">
        <v>49</v>
      </c>
      <c r="AA51" s="9" t="s">
        <v>177</v>
      </c>
    </row>
    <row r="52" spans="1:27" x14ac:dyDescent="0.3">
      <c r="A52" s="9">
        <v>810</v>
      </c>
      <c r="B52" s="9" t="str">
        <f>VLOOKUP(A52,자료추출!$B$2:$C$11,2,FALSE)</f>
        <v>Yu(2022)</v>
      </c>
      <c r="C52" s="9" t="str">
        <f>VLOOKUP(A52,자료추출!$B$2:$K$11,4,FALSE)</f>
        <v>자궁근종</v>
      </c>
      <c r="D52" s="9" t="str">
        <f>VLOOKUP(A52,자료추출!$B$2:$X$11,5,FALSE)</f>
        <v>RCT</v>
      </c>
      <c r="E52" s="9" t="str">
        <f>VLOOKUP(A52,자료추출!$B$2:$X$11,18,FALSE)</f>
        <v>Myomectomy
(근종절제술)</v>
      </c>
      <c r="F52" s="9" t="s">
        <v>107</v>
      </c>
      <c r="G52" s="9" t="s">
        <v>109</v>
      </c>
      <c r="H52" s="10" t="s">
        <v>76</v>
      </c>
      <c r="I52" s="10" t="s">
        <v>118</v>
      </c>
      <c r="J52" s="10" t="s">
        <v>175</v>
      </c>
      <c r="K52" s="58">
        <v>27</v>
      </c>
      <c r="L52" s="58">
        <v>7</v>
      </c>
      <c r="M52" s="69">
        <f t="shared" si="4"/>
        <v>0.25925925925925924</v>
      </c>
      <c r="N52" s="58" t="s">
        <v>49</v>
      </c>
      <c r="O52" s="58" t="s">
        <v>49</v>
      </c>
      <c r="P52" s="58">
        <v>26</v>
      </c>
      <c r="Q52" s="58">
        <v>10</v>
      </c>
      <c r="R52" s="69">
        <f t="shared" si="5"/>
        <v>0.38461538461538464</v>
      </c>
      <c r="S52" s="10" t="s">
        <v>49</v>
      </c>
      <c r="T52" s="10" t="s">
        <v>49</v>
      </c>
      <c r="U52" s="10" t="s">
        <v>49</v>
      </c>
      <c r="V52" s="10" t="s">
        <v>49</v>
      </c>
      <c r="W52" s="10" t="s">
        <v>49</v>
      </c>
      <c r="X52" s="10" t="s">
        <v>49</v>
      </c>
      <c r="Y52" s="10" t="s">
        <v>49</v>
      </c>
      <c r="Z52" s="10" t="s">
        <v>49</v>
      </c>
      <c r="AA52" s="9" t="s">
        <v>177</v>
      </c>
    </row>
    <row r="53" spans="1:27" x14ac:dyDescent="0.3">
      <c r="A53" s="9">
        <v>810</v>
      </c>
      <c r="B53" s="9" t="str">
        <f>VLOOKUP(A53,자료추출!$B$2:$C$11,2,FALSE)</f>
        <v>Yu(2022)</v>
      </c>
      <c r="C53" s="9" t="str">
        <f>VLOOKUP(A53,자료추출!$B$2:$K$11,4,FALSE)</f>
        <v>자궁근종</v>
      </c>
      <c r="D53" s="9" t="str">
        <f>VLOOKUP(A53,자료추출!$B$2:$X$11,5,FALSE)</f>
        <v>RCT</v>
      </c>
      <c r="E53" s="9" t="str">
        <f>VLOOKUP(A53,자료추출!$B$2:$X$11,18,FALSE)</f>
        <v>Myomectomy
(근종절제술)</v>
      </c>
      <c r="F53" s="9" t="s">
        <v>107</v>
      </c>
      <c r="G53" s="9" t="s">
        <v>239</v>
      </c>
      <c r="H53" s="10" t="s">
        <v>76</v>
      </c>
      <c r="I53" s="10" t="s">
        <v>118</v>
      </c>
      <c r="J53" s="10" t="s">
        <v>176</v>
      </c>
      <c r="K53" s="58">
        <v>24</v>
      </c>
      <c r="L53" s="58">
        <v>11</v>
      </c>
      <c r="M53" s="69">
        <f t="shared" si="4"/>
        <v>0.45833333333333331</v>
      </c>
      <c r="N53" s="58" t="s">
        <v>49</v>
      </c>
      <c r="O53" s="58" t="s">
        <v>49</v>
      </c>
      <c r="P53" s="58">
        <v>25</v>
      </c>
      <c r="Q53" s="58">
        <v>13</v>
      </c>
      <c r="R53" s="69">
        <f t="shared" si="5"/>
        <v>0.52</v>
      </c>
      <c r="S53" s="10" t="s">
        <v>49</v>
      </c>
      <c r="T53" s="10" t="s">
        <v>49</v>
      </c>
      <c r="U53" s="10" t="s">
        <v>49</v>
      </c>
      <c r="V53" s="10" t="s">
        <v>49</v>
      </c>
      <c r="W53" s="10" t="s">
        <v>49</v>
      </c>
      <c r="X53" s="10" t="s">
        <v>49</v>
      </c>
      <c r="Y53" s="10" t="s">
        <v>49</v>
      </c>
      <c r="Z53" s="10" t="s">
        <v>49</v>
      </c>
      <c r="AA53" s="9" t="s">
        <v>178</v>
      </c>
    </row>
    <row r="54" spans="1:27" x14ac:dyDescent="0.3">
      <c r="A54" s="9">
        <v>810</v>
      </c>
      <c r="B54" s="9" t="str">
        <f>VLOOKUP(A54,자료추출!$B$2:$C$11,2,FALSE)</f>
        <v>Yu(2022)</v>
      </c>
      <c r="C54" s="9" t="str">
        <f>VLOOKUP(A54,자료추출!$B$2:$K$11,4,FALSE)</f>
        <v>자궁근종</v>
      </c>
      <c r="D54" s="9" t="str">
        <f>VLOOKUP(A54,자료추출!$B$2:$X$11,5,FALSE)</f>
        <v>RCT</v>
      </c>
      <c r="E54" s="9" t="str">
        <f>VLOOKUP(A54,자료추출!$B$2:$X$11,18,FALSE)</f>
        <v>Myomectomy
(근종절제술)</v>
      </c>
      <c r="F54" s="9" t="s">
        <v>107</v>
      </c>
      <c r="G54" s="9" t="s">
        <v>111</v>
      </c>
      <c r="H54" s="10" t="s">
        <v>76</v>
      </c>
      <c r="I54" s="10" t="s">
        <v>118</v>
      </c>
      <c r="J54" s="10" t="s">
        <v>176</v>
      </c>
      <c r="K54" s="58">
        <v>24</v>
      </c>
      <c r="L54" s="58">
        <v>12</v>
      </c>
      <c r="M54" s="69">
        <f t="shared" si="4"/>
        <v>0.5</v>
      </c>
      <c r="N54" s="58" t="s">
        <v>49</v>
      </c>
      <c r="O54" s="58" t="s">
        <v>49</v>
      </c>
      <c r="P54" s="58">
        <v>25</v>
      </c>
      <c r="Q54" s="58">
        <v>7</v>
      </c>
      <c r="R54" s="69">
        <f t="shared" si="5"/>
        <v>0.28000000000000003</v>
      </c>
      <c r="S54" s="10" t="s">
        <v>49</v>
      </c>
      <c r="T54" s="10" t="s">
        <v>49</v>
      </c>
      <c r="U54" s="10" t="s">
        <v>49</v>
      </c>
      <c r="V54" s="10" t="s">
        <v>49</v>
      </c>
      <c r="W54" s="10" t="s">
        <v>49</v>
      </c>
      <c r="X54" s="10" t="s">
        <v>49</v>
      </c>
      <c r="Y54" s="10" t="s">
        <v>49</v>
      </c>
      <c r="Z54" s="10" t="s">
        <v>49</v>
      </c>
      <c r="AA54" s="9" t="s">
        <v>178</v>
      </c>
    </row>
    <row r="55" spans="1:27" x14ac:dyDescent="0.3">
      <c r="A55" s="9">
        <v>810</v>
      </c>
      <c r="B55" s="9" t="str">
        <f>VLOOKUP(A55,자료추출!$B$2:$C$11,2,FALSE)</f>
        <v>Yu(2022)</v>
      </c>
      <c r="C55" s="9" t="str">
        <f>VLOOKUP(A55,자료추출!$B$2:$K$11,4,FALSE)</f>
        <v>자궁근종</v>
      </c>
      <c r="D55" s="9" t="str">
        <f>VLOOKUP(A55,자료추출!$B$2:$X$11,5,FALSE)</f>
        <v>RCT</v>
      </c>
      <c r="E55" s="9" t="str">
        <f>VLOOKUP(A55,자료추출!$B$2:$X$11,18,FALSE)</f>
        <v>Myomectomy
(근종절제술)</v>
      </c>
      <c r="F55" s="9" t="s">
        <v>107</v>
      </c>
      <c r="G55" s="9" t="s">
        <v>112</v>
      </c>
      <c r="H55" s="10" t="s">
        <v>76</v>
      </c>
      <c r="I55" s="10" t="s">
        <v>118</v>
      </c>
      <c r="J55" s="10" t="s">
        <v>176</v>
      </c>
      <c r="K55" s="58">
        <v>24</v>
      </c>
      <c r="L55" s="58">
        <v>15</v>
      </c>
      <c r="M55" s="69">
        <f t="shared" si="4"/>
        <v>0.625</v>
      </c>
      <c r="N55" s="58" t="s">
        <v>49</v>
      </c>
      <c r="O55" s="58" t="s">
        <v>49</v>
      </c>
      <c r="P55" s="58">
        <v>25</v>
      </c>
      <c r="Q55" s="58">
        <v>14</v>
      </c>
      <c r="R55" s="69">
        <f t="shared" si="5"/>
        <v>0.56000000000000005</v>
      </c>
      <c r="S55" s="10" t="s">
        <v>49</v>
      </c>
      <c r="T55" s="10" t="s">
        <v>49</v>
      </c>
      <c r="U55" s="10" t="s">
        <v>49</v>
      </c>
      <c r="V55" s="10" t="s">
        <v>49</v>
      </c>
      <c r="W55" s="10" t="s">
        <v>49</v>
      </c>
      <c r="X55" s="10" t="s">
        <v>49</v>
      </c>
      <c r="Y55" s="10" t="s">
        <v>49</v>
      </c>
      <c r="Z55" s="10" t="s">
        <v>49</v>
      </c>
      <c r="AA55" s="9" t="s">
        <v>178</v>
      </c>
    </row>
    <row r="56" spans="1:27" x14ac:dyDescent="0.3">
      <c r="A56" s="9">
        <v>810</v>
      </c>
      <c r="B56" s="9" t="str">
        <f>VLOOKUP(A56,자료추출!$B$2:$C$11,2,FALSE)</f>
        <v>Yu(2022)</v>
      </c>
      <c r="C56" s="9" t="str">
        <f>VLOOKUP(A56,자료추출!$B$2:$K$11,4,FALSE)</f>
        <v>자궁근종</v>
      </c>
      <c r="D56" s="9" t="str">
        <f>VLOOKUP(A56,자료추출!$B$2:$X$11,5,FALSE)</f>
        <v>RCT</v>
      </c>
      <c r="E56" s="9" t="str">
        <f>VLOOKUP(A56,자료추출!$B$2:$X$11,18,FALSE)</f>
        <v>Myomectomy
(근종절제술)</v>
      </c>
      <c r="F56" s="9" t="s">
        <v>107</v>
      </c>
      <c r="G56" s="9" t="s">
        <v>113</v>
      </c>
      <c r="H56" s="10" t="s">
        <v>76</v>
      </c>
      <c r="I56" s="10" t="s">
        <v>118</v>
      </c>
      <c r="J56" s="10" t="s">
        <v>176</v>
      </c>
      <c r="K56" s="58">
        <v>24</v>
      </c>
      <c r="L56" s="58">
        <v>9</v>
      </c>
      <c r="M56" s="69">
        <f t="shared" si="4"/>
        <v>0.375</v>
      </c>
      <c r="N56" s="58" t="s">
        <v>49</v>
      </c>
      <c r="O56" s="58" t="s">
        <v>49</v>
      </c>
      <c r="P56" s="58">
        <v>25</v>
      </c>
      <c r="Q56" s="58">
        <v>14</v>
      </c>
      <c r="R56" s="69">
        <f t="shared" si="5"/>
        <v>0.56000000000000005</v>
      </c>
      <c r="S56" s="10" t="s">
        <v>49</v>
      </c>
      <c r="T56" s="10" t="s">
        <v>49</v>
      </c>
      <c r="U56" s="10" t="s">
        <v>49</v>
      </c>
      <c r="V56" s="10" t="s">
        <v>49</v>
      </c>
      <c r="W56" s="10" t="s">
        <v>49</v>
      </c>
      <c r="X56" s="10" t="s">
        <v>49</v>
      </c>
      <c r="Y56" s="10" t="s">
        <v>49</v>
      </c>
      <c r="Z56" s="10" t="s">
        <v>49</v>
      </c>
      <c r="AA56" s="9" t="s">
        <v>178</v>
      </c>
    </row>
    <row r="57" spans="1:27" x14ac:dyDescent="0.3">
      <c r="A57" s="9">
        <v>810</v>
      </c>
      <c r="B57" s="9" t="str">
        <f>VLOOKUP(A57,자료추출!$B$2:$C$11,2,FALSE)</f>
        <v>Yu(2022)</v>
      </c>
      <c r="C57" s="9" t="str">
        <f>VLOOKUP(A57,자료추출!$B$2:$K$11,4,FALSE)</f>
        <v>자궁근종</v>
      </c>
      <c r="D57" s="9" t="str">
        <f>VLOOKUP(A57,자료추출!$B$2:$X$11,5,FALSE)</f>
        <v>RCT</v>
      </c>
      <c r="E57" s="9" t="str">
        <f>VLOOKUP(A57,자료추출!$B$2:$X$11,18,FALSE)</f>
        <v>Myomectomy
(근종절제술)</v>
      </c>
      <c r="F57" s="9" t="s">
        <v>107</v>
      </c>
      <c r="G57" s="9" t="s">
        <v>108</v>
      </c>
      <c r="H57" s="10" t="s">
        <v>76</v>
      </c>
      <c r="I57" s="10" t="s">
        <v>118</v>
      </c>
      <c r="J57" s="10" t="s">
        <v>176</v>
      </c>
      <c r="K57" s="58">
        <v>24</v>
      </c>
      <c r="L57" s="58">
        <v>10</v>
      </c>
      <c r="M57" s="69">
        <f t="shared" si="4"/>
        <v>0.41666666666666669</v>
      </c>
      <c r="N57" s="58" t="s">
        <v>49</v>
      </c>
      <c r="O57" s="58" t="s">
        <v>49</v>
      </c>
      <c r="P57" s="58">
        <v>25</v>
      </c>
      <c r="Q57" s="58">
        <v>10</v>
      </c>
      <c r="R57" s="69">
        <f t="shared" si="5"/>
        <v>0.4</v>
      </c>
      <c r="S57" s="10" t="s">
        <v>49</v>
      </c>
      <c r="T57" s="10" t="s">
        <v>49</v>
      </c>
      <c r="U57" s="10" t="s">
        <v>49</v>
      </c>
      <c r="V57" s="10" t="s">
        <v>49</v>
      </c>
      <c r="W57" s="10" t="s">
        <v>49</v>
      </c>
      <c r="X57" s="10" t="s">
        <v>49</v>
      </c>
      <c r="Y57" s="10" t="s">
        <v>49</v>
      </c>
      <c r="Z57" s="10" t="s">
        <v>49</v>
      </c>
      <c r="AA57" s="9" t="s">
        <v>178</v>
      </c>
    </row>
    <row r="58" spans="1:27" x14ac:dyDescent="0.3">
      <c r="A58" s="9">
        <v>810</v>
      </c>
      <c r="B58" s="9" t="str">
        <f>VLOOKUP(A58,자료추출!$B$2:$C$11,2,FALSE)</f>
        <v>Yu(2022)</v>
      </c>
      <c r="C58" s="9" t="str">
        <f>VLOOKUP(A58,자료추출!$B$2:$K$11,4,FALSE)</f>
        <v>자궁근종</v>
      </c>
      <c r="D58" s="9" t="str">
        <f>VLOOKUP(A58,자료추출!$B$2:$X$11,5,FALSE)</f>
        <v>RCT</v>
      </c>
      <c r="E58" s="9" t="str">
        <f>VLOOKUP(A58,자료추출!$B$2:$X$11,18,FALSE)</f>
        <v>Myomectomy
(근종절제술)</v>
      </c>
      <c r="F58" s="9" t="s">
        <v>107</v>
      </c>
      <c r="G58" s="9" t="s">
        <v>109</v>
      </c>
      <c r="H58" s="10" t="s">
        <v>76</v>
      </c>
      <c r="I58" s="10" t="s">
        <v>118</v>
      </c>
      <c r="J58" s="10" t="s">
        <v>176</v>
      </c>
      <c r="K58" s="58">
        <v>24</v>
      </c>
      <c r="L58" s="58">
        <v>10</v>
      </c>
      <c r="M58" s="69">
        <f t="shared" si="4"/>
        <v>0.41666666666666669</v>
      </c>
      <c r="N58" s="58" t="s">
        <v>49</v>
      </c>
      <c r="O58" s="58" t="s">
        <v>49</v>
      </c>
      <c r="P58" s="58">
        <v>25</v>
      </c>
      <c r="Q58" s="58">
        <v>9</v>
      </c>
      <c r="R58" s="69">
        <f t="shared" si="5"/>
        <v>0.36</v>
      </c>
      <c r="S58" s="10" t="s">
        <v>49</v>
      </c>
      <c r="T58" s="10" t="s">
        <v>49</v>
      </c>
      <c r="U58" s="10" t="s">
        <v>49</v>
      </c>
      <c r="V58" s="10" t="s">
        <v>49</v>
      </c>
      <c r="W58" s="10" t="s">
        <v>49</v>
      </c>
      <c r="X58" s="10" t="s">
        <v>49</v>
      </c>
      <c r="Y58" s="10" t="s">
        <v>49</v>
      </c>
      <c r="Z58" s="10" t="s">
        <v>49</v>
      </c>
      <c r="AA58" s="9" t="s">
        <v>178</v>
      </c>
    </row>
    <row r="59" spans="1:27" x14ac:dyDescent="0.3">
      <c r="A59" s="9">
        <v>810</v>
      </c>
      <c r="B59" s="9" t="str">
        <f>VLOOKUP(A59,자료추출!$B$2:$C$11,2,FALSE)</f>
        <v>Yu(2022)</v>
      </c>
      <c r="C59" s="9" t="str">
        <f>VLOOKUP(A59,자료추출!$B$2:$K$11,4,FALSE)</f>
        <v>자궁근종</v>
      </c>
      <c r="D59" s="9" t="str">
        <f>VLOOKUP(A59,자료추출!$B$2:$X$11,5,FALSE)</f>
        <v>RCT</v>
      </c>
      <c r="E59" s="9" t="str">
        <f>VLOOKUP(A59,자료추출!$B$2:$X$11,18,FALSE)</f>
        <v>Myomectomy
(근종절제술)</v>
      </c>
      <c r="F59" s="9" t="s">
        <v>117</v>
      </c>
      <c r="G59" s="9" t="s">
        <v>128</v>
      </c>
      <c r="H59" s="10" t="s">
        <v>135</v>
      </c>
      <c r="I59" s="10" t="s">
        <v>121</v>
      </c>
      <c r="J59" s="10" t="s">
        <v>115</v>
      </c>
      <c r="K59" s="58">
        <v>29</v>
      </c>
      <c r="L59" s="58" t="s">
        <v>49</v>
      </c>
      <c r="M59" s="58" t="s">
        <v>49</v>
      </c>
      <c r="N59" s="58">
        <v>63.3</v>
      </c>
      <c r="O59" s="58" t="s">
        <v>49</v>
      </c>
      <c r="P59" s="58">
        <v>27</v>
      </c>
      <c r="Q59" s="10" t="s">
        <v>49</v>
      </c>
      <c r="R59" s="10" t="s">
        <v>49</v>
      </c>
      <c r="S59" s="10">
        <v>54.9</v>
      </c>
      <c r="T59" s="10" t="s">
        <v>49</v>
      </c>
      <c r="U59" s="10" t="s">
        <v>78</v>
      </c>
      <c r="V59" s="10" t="s">
        <v>49</v>
      </c>
      <c r="W59" s="10" t="s">
        <v>49</v>
      </c>
      <c r="X59" s="10" t="s">
        <v>49</v>
      </c>
      <c r="Y59" s="10" t="s">
        <v>49</v>
      </c>
      <c r="Z59" s="10" t="s">
        <v>49</v>
      </c>
      <c r="AA59" s="86" t="s">
        <v>179</v>
      </c>
    </row>
    <row r="60" spans="1:27" x14ac:dyDescent="0.3">
      <c r="A60" s="9">
        <v>810</v>
      </c>
      <c r="B60" s="9" t="str">
        <f>VLOOKUP(A60,자료추출!$B$2:$C$11,2,FALSE)</f>
        <v>Yu(2022)</v>
      </c>
      <c r="C60" s="9" t="str">
        <f>VLOOKUP(A60,자료추출!$B$2:$K$11,4,FALSE)</f>
        <v>자궁근종</v>
      </c>
      <c r="D60" s="9" t="str">
        <f>VLOOKUP(A60,자료추출!$B$2:$X$11,5,FALSE)</f>
        <v>RCT</v>
      </c>
      <c r="E60" s="9" t="str">
        <f>VLOOKUP(A60,자료추출!$B$2:$X$11,18,FALSE)</f>
        <v>Myomectomy
(근종절제술)</v>
      </c>
      <c r="F60" s="9" t="s">
        <v>117</v>
      </c>
      <c r="G60" s="9" t="s">
        <v>128</v>
      </c>
      <c r="H60" s="10" t="s">
        <v>135</v>
      </c>
      <c r="I60" s="10" t="s">
        <v>121</v>
      </c>
      <c r="J60" s="10" t="s">
        <v>119</v>
      </c>
      <c r="K60" s="58">
        <v>25</v>
      </c>
      <c r="L60" s="58" t="s">
        <v>49</v>
      </c>
      <c r="M60" s="58" t="s">
        <v>49</v>
      </c>
      <c r="N60" s="58">
        <v>30.6</v>
      </c>
      <c r="O60" s="58" t="s">
        <v>49</v>
      </c>
      <c r="P60" s="58">
        <v>24</v>
      </c>
      <c r="Q60" s="10" t="s">
        <v>49</v>
      </c>
      <c r="R60" s="10" t="s">
        <v>49</v>
      </c>
      <c r="S60" s="10">
        <v>15.6</v>
      </c>
      <c r="T60" s="10" t="s">
        <v>49</v>
      </c>
      <c r="U60" s="10" t="s">
        <v>78</v>
      </c>
      <c r="V60" s="10" t="s">
        <v>49</v>
      </c>
      <c r="W60" s="10" t="s">
        <v>49</v>
      </c>
      <c r="X60" s="10" t="s">
        <v>49</v>
      </c>
      <c r="Y60" s="10" t="s">
        <v>49</v>
      </c>
      <c r="Z60" s="10" t="s">
        <v>49</v>
      </c>
      <c r="AA60" s="87"/>
    </row>
    <row r="61" spans="1:27" x14ac:dyDescent="0.3">
      <c r="A61" s="9">
        <v>810</v>
      </c>
      <c r="B61" s="9" t="str">
        <f>VLOOKUP(A61,자료추출!$B$2:$C$11,2,FALSE)</f>
        <v>Yu(2022)</v>
      </c>
      <c r="C61" s="9" t="str">
        <f>VLOOKUP(A61,자료추출!$B$2:$K$11,4,FALSE)</f>
        <v>자궁근종</v>
      </c>
      <c r="D61" s="9" t="str">
        <f>VLOOKUP(A61,자료추출!$B$2:$X$11,5,FALSE)</f>
        <v>RCT</v>
      </c>
      <c r="E61" s="9" t="str">
        <f>VLOOKUP(A61,자료추출!$B$2:$X$11,18,FALSE)</f>
        <v>Myomectomy
(근종절제술)</v>
      </c>
      <c r="F61" s="9" t="s">
        <v>117</v>
      </c>
      <c r="G61" s="9" t="s">
        <v>128</v>
      </c>
      <c r="H61" s="10" t="s">
        <v>135</v>
      </c>
      <c r="I61" s="10" t="s">
        <v>121</v>
      </c>
      <c r="J61" s="10" t="s">
        <v>120</v>
      </c>
      <c r="K61" s="58">
        <v>26</v>
      </c>
      <c r="L61" s="58" t="s">
        <v>49</v>
      </c>
      <c r="M61" s="58" t="s">
        <v>49</v>
      </c>
      <c r="N61" s="58">
        <v>32.700000000000003</v>
      </c>
      <c r="O61" s="58" t="s">
        <v>49</v>
      </c>
      <c r="P61" s="58">
        <v>23</v>
      </c>
      <c r="Q61" s="10" t="s">
        <v>49</v>
      </c>
      <c r="R61" s="10" t="s">
        <v>49</v>
      </c>
      <c r="S61" s="10">
        <v>10.6</v>
      </c>
      <c r="T61" s="10" t="s">
        <v>49</v>
      </c>
      <c r="U61" s="10" t="s">
        <v>78</v>
      </c>
      <c r="V61" s="10" t="s">
        <v>49</v>
      </c>
      <c r="W61" s="10" t="s">
        <v>49</v>
      </c>
      <c r="X61" s="10" t="s">
        <v>49</v>
      </c>
      <c r="Y61" s="10" t="s">
        <v>49</v>
      </c>
      <c r="Z61" s="10" t="s">
        <v>49</v>
      </c>
      <c r="AA61" s="87"/>
    </row>
    <row r="62" spans="1:27" x14ac:dyDescent="0.3">
      <c r="A62" s="9">
        <v>810</v>
      </c>
      <c r="B62" s="9" t="str">
        <f>VLOOKUP(A62,자료추출!$B$2:$C$11,2,FALSE)</f>
        <v>Yu(2022)</v>
      </c>
      <c r="C62" s="9" t="str">
        <f>VLOOKUP(A62,자료추출!$B$2:$K$11,4,FALSE)</f>
        <v>자궁근종</v>
      </c>
      <c r="D62" s="9" t="str">
        <f>VLOOKUP(A62,자료추출!$B$2:$X$11,5,FALSE)</f>
        <v>RCT</v>
      </c>
      <c r="E62" s="9" t="str">
        <f>VLOOKUP(A62,자료추출!$B$2:$X$11,18,FALSE)</f>
        <v>Myomectomy
(근종절제술)</v>
      </c>
      <c r="F62" s="9" t="s">
        <v>117</v>
      </c>
      <c r="G62" s="9" t="s">
        <v>128</v>
      </c>
      <c r="H62" s="10" t="s">
        <v>135</v>
      </c>
      <c r="I62" s="10" t="s">
        <v>121</v>
      </c>
      <c r="J62" s="10" t="s">
        <v>116</v>
      </c>
      <c r="K62" s="58">
        <v>24</v>
      </c>
      <c r="L62" s="58" t="s">
        <v>49</v>
      </c>
      <c r="M62" s="58" t="s">
        <v>49</v>
      </c>
      <c r="N62" s="58">
        <v>23.4</v>
      </c>
      <c r="O62" s="58" t="s">
        <v>49</v>
      </c>
      <c r="P62" s="58">
        <v>25</v>
      </c>
      <c r="Q62" s="10" t="s">
        <v>49</v>
      </c>
      <c r="R62" s="10" t="s">
        <v>49</v>
      </c>
      <c r="S62" s="10">
        <v>12.1</v>
      </c>
      <c r="T62" s="10" t="s">
        <v>49</v>
      </c>
      <c r="U62" s="10" t="s">
        <v>78</v>
      </c>
      <c r="V62" s="10" t="s">
        <v>49</v>
      </c>
      <c r="W62" s="10" t="s">
        <v>49</v>
      </c>
      <c r="X62" s="10" t="s">
        <v>49</v>
      </c>
      <c r="Y62" s="10" t="s">
        <v>49</v>
      </c>
      <c r="Z62" s="10" t="s">
        <v>49</v>
      </c>
      <c r="AA62" s="88"/>
    </row>
    <row r="63" spans="1:27" x14ac:dyDescent="0.3">
      <c r="A63" s="9">
        <v>810</v>
      </c>
      <c r="B63" s="9" t="str">
        <f>VLOOKUP(A63,자료추출!$B$2:$C$11,2,FALSE)</f>
        <v>Yu(2022)</v>
      </c>
      <c r="C63" s="9" t="str">
        <f>VLOOKUP(A63,자료추출!$B$2:$K$11,4,FALSE)</f>
        <v>자궁근종</v>
      </c>
      <c r="D63" s="9" t="str">
        <f>VLOOKUP(A63,자료추출!$B$2:$X$11,5,FALSE)</f>
        <v>RCT</v>
      </c>
      <c r="E63" s="9" t="str">
        <f>VLOOKUP(A63,자료추출!$B$2:$X$11,18,FALSE)</f>
        <v>Myomectomy
(근종절제술)</v>
      </c>
      <c r="F63" s="9" t="s">
        <v>122</v>
      </c>
      <c r="G63" s="9" t="s">
        <v>132</v>
      </c>
      <c r="H63" s="10" t="s">
        <v>135</v>
      </c>
      <c r="I63" s="10" t="s">
        <v>121</v>
      </c>
      <c r="J63" s="10" t="s">
        <v>115</v>
      </c>
      <c r="K63" s="58">
        <v>29</v>
      </c>
      <c r="L63" s="58" t="s">
        <v>49</v>
      </c>
      <c r="M63" s="58" t="s">
        <v>49</v>
      </c>
      <c r="N63" s="58">
        <v>46.4</v>
      </c>
      <c r="O63" s="58" t="s">
        <v>49</v>
      </c>
      <c r="P63" s="58">
        <v>27</v>
      </c>
      <c r="Q63" s="10" t="s">
        <v>49</v>
      </c>
      <c r="R63" s="10" t="s">
        <v>49</v>
      </c>
      <c r="S63" s="10">
        <v>47.1</v>
      </c>
      <c r="T63" s="10" t="s">
        <v>49</v>
      </c>
      <c r="U63" s="10" t="s">
        <v>78</v>
      </c>
      <c r="V63" s="10" t="s">
        <v>49</v>
      </c>
      <c r="W63" s="10" t="s">
        <v>49</v>
      </c>
      <c r="X63" s="10" t="s">
        <v>49</v>
      </c>
      <c r="Y63" s="10" t="s">
        <v>49</v>
      </c>
      <c r="Z63" s="10" t="s">
        <v>49</v>
      </c>
      <c r="AA63" s="86" t="s">
        <v>179</v>
      </c>
    </row>
    <row r="64" spans="1:27" x14ac:dyDescent="0.3">
      <c r="A64" s="9">
        <v>810</v>
      </c>
      <c r="B64" s="9" t="str">
        <f>VLOOKUP(A64,자료추출!$B$2:$C$11,2,FALSE)</f>
        <v>Yu(2022)</v>
      </c>
      <c r="C64" s="9" t="str">
        <f>VLOOKUP(A64,자료추출!$B$2:$K$11,4,FALSE)</f>
        <v>자궁근종</v>
      </c>
      <c r="D64" s="9" t="str">
        <f>VLOOKUP(A64,자료추출!$B$2:$X$11,5,FALSE)</f>
        <v>RCT</v>
      </c>
      <c r="E64" s="9" t="str">
        <f>VLOOKUP(A64,자료추출!$B$2:$X$11,18,FALSE)</f>
        <v>Myomectomy
(근종절제술)</v>
      </c>
      <c r="F64" s="9" t="s">
        <v>122</v>
      </c>
      <c r="G64" s="9" t="s">
        <v>132</v>
      </c>
      <c r="H64" s="10" t="s">
        <v>135</v>
      </c>
      <c r="I64" s="10" t="s">
        <v>121</v>
      </c>
      <c r="J64" s="10" t="s">
        <v>119</v>
      </c>
      <c r="K64" s="58">
        <v>25</v>
      </c>
      <c r="L64" s="58" t="s">
        <v>49</v>
      </c>
      <c r="M64" s="58" t="s">
        <v>49</v>
      </c>
      <c r="N64" s="58">
        <v>75.8</v>
      </c>
      <c r="O64" s="58" t="s">
        <v>49</v>
      </c>
      <c r="P64" s="58">
        <v>24</v>
      </c>
      <c r="Q64" s="10" t="s">
        <v>49</v>
      </c>
      <c r="R64" s="10" t="s">
        <v>49</v>
      </c>
      <c r="S64" s="10">
        <v>90.4</v>
      </c>
      <c r="T64" s="10" t="s">
        <v>49</v>
      </c>
      <c r="U64" s="10" t="s">
        <v>78</v>
      </c>
      <c r="V64" s="10" t="s">
        <v>49</v>
      </c>
      <c r="W64" s="10" t="s">
        <v>49</v>
      </c>
      <c r="X64" s="10" t="s">
        <v>49</v>
      </c>
      <c r="Y64" s="10" t="s">
        <v>49</v>
      </c>
      <c r="Z64" s="10" t="s">
        <v>49</v>
      </c>
      <c r="AA64" s="87"/>
    </row>
    <row r="65" spans="1:27" x14ac:dyDescent="0.3">
      <c r="A65" s="9">
        <v>810</v>
      </c>
      <c r="B65" s="9" t="str">
        <f>VLOOKUP(A65,자료추출!$B$2:$C$11,2,FALSE)</f>
        <v>Yu(2022)</v>
      </c>
      <c r="C65" s="9" t="str">
        <f>VLOOKUP(A65,자료추출!$B$2:$K$11,4,FALSE)</f>
        <v>자궁근종</v>
      </c>
      <c r="D65" s="9" t="str">
        <f>VLOOKUP(A65,자료추출!$B$2:$X$11,5,FALSE)</f>
        <v>RCT</v>
      </c>
      <c r="E65" s="9" t="str">
        <f>VLOOKUP(A65,자료추출!$B$2:$X$11,18,FALSE)</f>
        <v>Myomectomy
(근종절제술)</v>
      </c>
      <c r="F65" s="9" t="s">
        <v>122</v>
      </c>
      <c r="G65" s="9" t="s">
        <v>132</v>
      </c>
      <c r="H65" s="10" t="s">
        <v>135</v>
      </c>
      <c r="I65" s="10" t="s">
        <v>121</v>
      </c>
      <c r="J65" s="10" t="s">
        <v>120</v>
      </c>
      <c r="K65" s="58">
        <v>26</v>
      </c>
      <c r="L65" s="58" t="s">
        <v>49</v>
      </c>
      <c r="M65" s="58" t="s">
        <v>49</v>
      </c>
      <c r="N65" s="58">
        <v>75.3</v>
      </c>
      <c r="O65" s="58" t="s">
        <v>49</v>
      </c>
      <c r="P65" s="58">
        <v>23</v>
      </c>
      <c r="Q65" s="10" t="s">
        <v>49</v>
      </c>
      <c r="R65" s="10" t="s">
        <v>49</v>
      </c>
      <c r="S65" s="10">
        <v>95</v>
      </c>
      <c r="T65" s="10" t="s">
        <v>49</v>
      </c>
      <c r="U65" s="10" t="s">
        <v>78</v>
      </c>
      <c r="V65" s="10" t="s">
        <v>49</v>
      </c>
      <c r="W65" s="10" t="s">
        <v>49</v>
      </c>
      <c r="X65" s="10" t="s">
        <v>49</v>
      </c>
      <c r="Y65" s="10" t="s">
        <v>49</v>
      </c>
      <c r="Z65" s="10" t="s">
        <v>49</v>
      </c>
      <c r="AA65" s="87"/>
    </row>
    <row r="66" spans="1:27" x14ac:dyDescent="0.3">
      <c r="A66" s="9">
        <v>810</v>
      </c>
      <c r="B66" s="9" t="str">
        <f>VLOOKUP(A66,자료추출!$B$2:$C$11,2,FALSE)</f>
        <v>Yu(2022)</v>
      </c>
      <c r="C66" s="9" t="str">
        <f>VLOOKUP(A66,자료추출!$B$2:$K$11,4,FALSE)</f>
        <v>자궁근종</v>
      </c>
      <c r="D66" s="9" t="str">
        <f>VLOOKUP(A66,자료추출!$B$2:$X$11,5,FALSE)</f>
        <v>RCT</v>
      </c>
      <c r="E66" s="9" t="str">
        <f>VLOOKUP(A66,자료추출!$B$2:$X$11,18,FALSE)</f>
        <v>Myomectomy
(근종절제술)</v>
      </c>
      <c r="F66" s="9" t="s">
        <v>122</v>
      </c>
      <c r="G66" s="9" t="s">
        <v>132</v>
      </c>
      <c r="H66" s="10" t="s">
        <v>135</v>
      </c>
      <c r="I66" s="10" t="s">
        <v>121</v>
      </c>
      <c r="J66" s="10" t="s">
        <v>116</v>
      </c>
      <c r="K66" s="58">
        <v>24</v>
      </c>
      <c r="L66" s="58" t="s">
        <v>49</v>
      </c>
      <c r="M66" s="58" t="s">
        <v>49</v>
      </c>
      <c r="N66" s="58">
        <v>78.7</v>
      </c>
      <c r="O66" s="58" t="s">
        <v>49</v>
      </c>
      <c r="P66" s="58">
        <v>25</v>
      </c>
      <c r="Q66" s="10" t="s">
        <v>49</v>
      </c>
      <c r="R66" s="10" t="s">
        <v>49</v>
      </c>
      <c r="S66" s="10">
        <v>95.6</v>
      </c>
      <c r="T66" s="10" t="s">
        <v>49</v>
      </c>
      <c r="U66" s="10" t="s">
        <v>78</v>
      </c>
      <c r="V66" s="10" t="s">
        <v>49</v>
      </c>
      <c r="W66" s="10" t="s">
        <v>49</v>
      </c>
      <c r="X66" s="10" t="s">
        <v>49</v>
      </c>
      <c r="Y66" s="10" t="s">
        <v>49</v>
      </c>
      <c r="Z66" s="10" t="s">
        <v>49</v>
      </c>
      <c r="AA66" s="88"/>
    </row>
    <row r="67" spans="1:27" x14ac:dyDescent="0.3">
      <c r="A67" s="9">
        <v>810</v>
      </c>
      <c r="B67" s="9" t="str">
        <f>VLOOKUP(A67,자료추출!$B$2:$C$11,2,FALSE)</f>
        <v>Yu(2022)</v>
      </c>
      <c r="C67" s="9" t="str">
        <f>VLOOKUP(A67,자료추출!$B$2:$K$11,4,FALSE)</f>
        <v>자궁근종</v>
      </c>
      <c r="D67" s="9" t="str">
        <f>VLOOKUP(A67,자료추출!$B$2:$X$11,5,FALSE)</f>
        <v>RCT</v>
      </c>
      <c r="E67" s="9" t="str">
        <f>VLOOKUP(A67,자료추출!$B$2:$X$11,18,FALSE)</f>
        <v>Myomectomy
(근종절제술)</v>
      </c>
      <c r="F67" s="9" t="s">
        <v>122</v>
      </c>
      <c r="G67" s="9" t="s">
        <v>123</v>
      </c>
      <c r="H67" s="10" t="s">
        <v>135</v>
      </c>
      <c r="I67" s="10" t="s">
        <v>121</v>
      </c>
      <c r="J67" s="10" t="s">
        <v>115</v>
      </c>
      <c r="K67" s="58">
        <v>29</v>
      </c>
      <c r="L67" s="58" t="s">
        <v>49</v>
      </c>
      <c r="M67" s="58" t="s">
        <v>49</v>
      </c>
      <c r="N67" s="58">
        <v>0.71</v>
      </c>
      <c r="O67" s="58" t="s">
        <v>49</v>
      </c>
      <c r="P67" s="58">
        <v>27</v>
      </c>
      <c r="Q67" s="10" t="s">
        <v>49</v>
      </c>
      <c r="R67" s="10" t="s">
        <v>49</v>
      </c>
      <c r="S67" s="10">
        <v>0.74</v>
      </c>
      <c r="T67" s="10" t="s">
        <v>49</v>
      </c>
      <c r="U67" s="10" t="s">
        <v>49</v>
      </c>
      <c r="V67" s="14" t="s">
        <v>184</v>
      </c>
      <c r="W67" s="14" t="s">
        <v>184</v>
      </c>
      <c r="X67" s="14" t="s">
        <v>184</v>
      </c>
      <c r="Y67" s="14" t="s">
        <v>184</v>
      </c>
      <c r="Z67" s="14" t="s">
        <v>184</v>
      </c>
      <c r="AA67" s="89" t="s">
        <v>180</v>
      </c>
    </row>
    <row r="68" spans="1:27" x14ac:dyDescent="0.3">
      <c r="A68" s="9">
        <v>810</v>
      </c>
      <c r="B68" s="9" t="str">
        <f>VLOOKUP(A68,자료추출!$B$2:$C$11,2,FALSE)</f>
        <v>Yu(2022)</v>
      </c>
      <c r="C68" s="9" t="str">
        <f>VLOOKUP(A68,자료추출!$B$2:$K$11,4,FALSE)</f>
        <v>자궁근종</v>
      </c>
      <c r="D68" s="9" t="str">
        <f>VLOOKUP(A68,자료추출!$B$2:$X$11,5,FALSE)</f>
        <v>RCT</v>
      </c>
      <c r="E68" s="9" t="str">
        <f>VLOOKUP(A68,자료추출!$B$2:$X$11,18,FALSE)</f>
        <v>Myomectomy
(근종절제술)</v>
      </c>
      <c r="F68" s="9" t="s">
        <v>122</v>
      </c>
      <c r="G68" s="9" t="s">
        <v>123</v>
      </c>
      <c r="H68" s="10" t="s">
        <v>135</v>
      </c>
      <c r="I68" s="10" t="s">
        <v>121</v>
      </c>
      <c r="J68" s="10" t="s">
        <v>119</v>
      </c>
      <c r="K68" s="58">
        <v>25</v>
      </c>
      <c r="L68" s="58" t="s">
        <v>49</v>
      </c>
      <c r="M68" s="58" t="s">
        <v>49</v>
      </c>
      <c r="N68" s="58">
        <v>0.88</v>
      </c>
      <c r="O68" s="58" t="s">
        <v>49</v>
      </c>
      <c r="P68" s="58">
        <v>24</v>
      </c>
      <c r="Q68" s="10" t="s">
        <v>49</v>
      </c>
      <c r="R68" s="10" t="s">
        <v>49</v>
      </c>
      <c r="S68" s="10">
        <v>0.93</v>
      </c>
      <c r="T68" s="10" t="s">
        <v>49</v>
      </c>
      <c r="U68" s="10" t="s">
        <v>49</v>
      </c>
      <c r="V68" s="14" t="s">
        <v>184</v>
      </c>
      <c r="W68" s="14" t="s">
        <v>184</v>
      </c>
      <c r="X68" s="14" t="s">
        <v>184</v>
      </c>
      <c r="Y68" s="14" t="s">
        <v>184</v>
      </c>
      <c r="Z68" s="14" t="s">
        <v>184</v>
      </c>
      <c r="AA68" s="90"/>
    </row>
    <row r="69" spans="1:27" x14ac:dyDescent="0.3">
      <c r="A69" s="9">
        <v>810</v>
      </c>
      <c r="B69" s="9" t="str">
        <f>VLOOKUP(A69,자료추출!$B$2:$C$11,2,FALSE)</f>
        <v>Yu(2022)</v>
      </c>
      <c r="C69" s="9" t="str">
        <f>VLOOKUP(A69,자료추출!$B$2:$K$11,4,FALSE)</f>
        <v>자궁근종</v>
      </c>
      <c r="D69" s="9" t="str">
        <f>VLOOKUP(A69,자료추출!$B$2:$X$11,5,FALSE)</f>
        <v>RCT</v>
      </c>
      <c r="E69" s="9" t="str">
        <f>VLOOKUP(A69,자료추출!$B$2:$X$11,18,FALSE)</f>
        <v>Myomectomy
(근종절제술)</v>
      </c>
      <c r="F69" s="9" t="s">
        <v>122</v>
      </c>
      <c r="G69" s="9" t="s">
        <v>123</v>
      </c>
      <c r="H69" s="10" t="s">
        <v>135</v>
      </c>
      <c r="I69" s="10" t="s">
        <v>121</v>
      </c>
      <c r="J69" s="10" t="s">
        <v>120</v>
      </c>
      <c r="K69" s="58">
        <v>26</v>
      </c>
      <c r="L69" s="58" t="s">
        <v>49</v>
      </c>
      <c r="M69" s="58" t="s">
        <v>49</v>
      </c>
      <c r="N69" s="58">
        <v>0.87</v>
      </c>
      <c r="O69" s="58" t="s">
        <v>49</v>
      </c>
      <c r="P69" s="58">
        <v>23</v>
      </c>
      <c r="Q69" s="10" t="s">
        <v>49</v>
      </c>
      <c r="R69" s="10" t="s">
        <v>49</v>
      </c>
      <c r="S69" s="10">
        <v>0.96</v>
      </c>
      <c r="T69" s="10" t="s">
        <v>49</v>
      </c>
      <c r="U69" s="10" t="s">
        <v>78</v>
      </c>
      <c r="V69" s="14" t="s">
        <v>184</v>
      </c>
      <c r="W69" s="14" t="s">
        <v>184</v>
      </c>
      <c r="X69" s="14" t="s">
        <v>184</v>
      </c>
      <c r="Y69" s="14" t="s">
        <v>184</v>
      </c>
      <c r="Z69" s="14" t="s">
        <v>184</v>
      </c>
      <c r="AA69" s="90"/>
    </row>
    <row r="70" spans="1:27" x14ac:dyDescent="0.3">
      <c r="A70" s="9">
        <v>810</v>
      </c>
      <c r="B70" s="9" t="str">
        <f>VLOOKUP(A70,자료추출!$B$2:$C$11,2,FALSE)</f>
        <v>Yu(2022)</v>
      </c>
      <c r="C70" s="9" t="str">
        <f>VLOOKUP(A70,자료추출!$B$2:$K$11,4,FALSE)</f>
        <v>자궁근종</v>
      </c>
      <c r="D70" s="9" t="str">
        <f>VLOOKUP(A70,자료추출!$B$2:$X$11,5,FALSE)</f>
        <v>RCT</v>
      </c>
      <c r="E70" s="9" t="str">
        <f>VLOOKUP(A70,자료추출!$B$2:$X$11,18,FALSE)</f>
        <v>Myomectomy
(근종절제술)</v>
      </c>
      <c r="F70" s="9" t="s">
        <v>122</v>
      </c>
      <c r="G70" s="9" t="s">
        <v>123</v>
      </c>
      <c r="H70" s="10" t="s">
        <v>135</v>
      </c>
      <c r="I70" s="10" t="s">
        <v>121</v>
      </c>
      <c r="J70" s="10" t="s">
        <v>116</v>
      </c>
      <c r="K70" s="58">
        <v>24</v>
      </c>
      <c r="L70" s="58" t="s">
        <v>49</v>
      </c>
      <c r="M70" s="58" t="s">
        <v>49</v>
      </c>
      <c r="N70" s="58">
        <v>0.88</v>
      </c>
      <c r="O70" s="58" t="s">
        <v>49</v>
      </c>
      <c r="P70" s="58">
        <v>25</v>
      </c>
      <c r="Q70" s="10" t="s">
        <v>49</v>
      </c>
      <c r="R70" s="10" t="s">
        <v>49</v>
      </c>
      <c r="S70" s="10">
        <v>0.94</v>
      </c>
      <c r="T70" s="10" t="s">
        <v>49</v>
      </c>
      <c r="U70" s="10" t="s">
        <v>49</v>
      </c>
      <c r="V70" s="14" t="s">
        <v>184</v>
      </c>
      <c r="W70" s="14" t="s">
        <v>184</v>
      </c>
      <c r="X70" s="14" t="s">
        <v>184</v>
      </c>
      <c r="Y70" s="14" t="s">
        <v>184</v>
      </c>
      <c r="Z70" s="14" t="s">
        <v>184</v>
      </c>
      <c r="AA70" s="91"/>
    </row>
    <row r="71" spans="1:27" x14ac:dyDescent="0.3">
      <c r="A71" s="9">
        <v>810</v>
      </c>
      <c r="B71" s="9" t="str">
        <f>VLOOKUP(A71,자료추출!$B$2:$C$11,2,FALSE)</f>
        <v>Yu(2022)</v>
      </c>
      <c r="C71" s="9" t="str">
        <f>VLOOKUP(A71,자료추출!$B$2:$K$11,4,FALSE)</f>
        <v>자궁근종</v>
      </c>
      <c r="D71" s="9" t="str">
        <f>VLOOKUP(A71,자료추출!$B$2:$X$11,5,FALSE)</f>
        <v>RCT</v>
      </c>
      <c r="E71" s="9" t="str">
        <f>VLOOKUP(A71,자료추출!$B$2:$X$11,18,FALSE)</f>
        <v>Myomectomy
(근종절제술)</v>
      </c>
      <c r="F71" s="9" t="s">
        <v>232</v>
      </c>
      <c r="G71" s="77" t="s">
        <v>231</v>
      </c>
      <c r="H71" s="10" t="s">
        <v>233</v>
      </c>
      <c r="I71" s="10" t="s">
        <v>234</v>
      </c>
      <c r="J71" s="10" t="s">
        <v>235</v>
      </c>
      <c r="K71" s="58">
        <v>24</v>
      </c>
      <c r="L71" s="58">
        <v>1</v>
      </c>
      <c r="M71" s="69">
        <f>1/24</f>
        <v>4.1666666666666664E-2</v>
      </c>
      <c r="N71" s="58" t="s">
        <v>236</v>
      </c>
      <c r="O71" s="58" t="s">
        <v>236</v>
      </c>
      <c r="P71" s="58">
        <v>25</v>
      </c>
      <c r="Q71" s="10">
        <v>0</v>
      </c>
      <c r="R71" s="17">
        <f t="shared" si="5"/>
        <v>0</v>
      </c>
      <c r="S71" s="10" t="s">
        <v>236</v>
      </c>
      <c r="T71" s="10" t="s">
        <v>236</v>
      </c>
      <c r="U71" s="10" t="s">
        <v>236</v>
      </c>
      <c r="V71" s="14" t="s">
        <v>236</v>
      </c>
      <c r="W71" s="14" t="s">
        <v>236</v>
      </c>
      <c r="X71" s="14" t="s">
        <v>236</v>
      </c>
      <c r="Y71" s="14" t="s">
        <v>236</v>
      </c>
      <c r="Z71" s="14" t="s">
        <v>236</v>
      </c>
      <c r="AA71" s="76"/>
    </row>
    <row r="72" spans="1:27" x14ac:dyDescent="0.3">
      <c r="A72" s="9">
        <v>16</v>
      </c>
      <c r="B72" s="9" t="str">
        <f>VLOOKUP(A72,자료추출!$B$2:$C$11,2,FALSE)</f>
        <v>최지현(2010)</v>
      </c>
      <c r="C72" s="9" t="str">
        <f>VLOOKUP(A72,자료추출!$B$2:$K$11,4,FALSE)</f>
        <v>자궁근종</v>
      </c>
      <c r="D72" s="9" t="str">
        <f>VLOOKUP(A72,자료추출!$B$2:$X$11,5,FALSE)</f>
        <v>후향적코호트</v>
      </c>
      <c r="E72" s="9" t="str">
        <f>VLOOKUP(A72,자료추출!$B$2:$X$11,18,FALSE)</f>
        <v>Hystectomy
(자궁절제술)</v>
      </c>
      <c r="F72" s="9" t="s">
        <v>231</v>
      </c>
      <c r="G72" s="77" t="s">
        <v>231</v>
      </c>
      <c r="H72" s="10" t="s">
        <v>192</v>
      </c>
      <c r="I72" s="10" t="s">
        <v>193</v>
      </c>
      <c r="J72" s="10" t="s">
        <v>194</v>
      </c>
      <c r="K72" s="58">
        <v>125</v>
      </c>
      <c r="L72" s="58">
        <v>2</v>
      </c>
      <c r="M72" s="69">
        <f t="shared" si="4"/>
        <v>1.6E-2</v>
      </c>
      <c r="N72" s="58" t="s">
        <v>184</v>
      </c>
      <c r="O72" s="58" t="s">
        <v>184</v>
      </c>
      <c r="P72" s="58">
        <v>125</v>
      </c>
      <c r="Q72" s="10">
        <v>0</v>
      </c>
      <c r="R72" s="17">
        <f t="shared" si="5"/>
        <v>0</v>
      </c>
      <c r="S72" s="14" t="s">
        <v>184</v>
      </c>
      <c r="T72" s="14" t="s">
        <v>184</v>
      </c>
      <c r="U72" s="14" t="s">
        <v>184</v>
      </c>
      <c r="V72" s="14" t="s">
        <v>184</v>
      </c>
      <c r="W72" s="14" t="s">
        <v>184</v>
      </c>
      <c r="X72" s="14" t="s">
        <v>184</v>
      </c>
      <c r="Y72" s="14" t="s">
        <v>184</v>
      </c>
      <c r="Z72" s="14" t="s">
        <v>184</v>
      </c>
      <c r="AA72" s="19"/>
    </row>
    <row r="73" spans="1:27" x14ac:dyDescent="0.3">
      <c r="A73" s="9">
        <v>16</v>
      </c>
      <c r="B73" s="9" t="str">
        <f>VLOOKUP(A73,자료추출!$B$2:$C$11,2,FALSE)</f>
        <v>최지현(2010)</v>
      </c>
      <c r="C73" s="9" t="str">
        <f>VLOOKUP(A73,자료추출!$B$2:$K$11,4,FALSE)</f>
        <v>자궁근종</v>
      </c>
      <c r="D73" s="9" t="str">
        <f>VLOOKUP(A73,자료추출!$B$2:$X$11,5,FALSE)</f>
        <v>후향적코호트</v>
      </c>
      <c r="E73" s="9" t="str">
        <f>VLOOKUP(A73,자료추출!$B$2:$X$11,18,FALSE)</f>
        <v>Hystectomy
(자궁절제술)</v>
      </c>
      <c r="F73" s="9" t="s">
        <v>107</v>
      </c>
      <c r="G73" s="9" t="s">
        <v>196</v>
      </c>
      <c r="H73" s="10" t="s">
        <v>192</v>
      </c>
      <c r="I73" s="10" t="s">
        <v>193</v>
      </c>
      <c r="J73" s="10" t="s">
        <v>195</v>
      </c>
      <c r="K73" s="58">
        <v>125</v>
      </c>
      <c r="L73" s="58">
        <v>32</v>
      </c>
      <c r="M73" s="69">
        <f t="shared" si="4"/>
        <v>0.25600000000000001</v>
      </c>
      <c r="N73" s="58" t="s">
        <v>184</v>
      </c>
      <c r="O73" s="58" t="s">
        <v>184</v>
      </c>
      <c r="P73" s="58">
        <v>125</v>
      </c>
      <c r="Q73" s="10" t="s">
        <v>184</v>
      </c>
      <c r="R73" s="17" t="s">
        <v>184</v>
      </c>
      <c r="S73" s="10" t="s">
        <v>184</v>
      </c>
      <c r="T73" s="10" t="s">
        <v>184</v>
      </c>
      <c r="U73" s="10" t="s">
        <v>184</v>
      </c>
      <c r="V73" s="10" t="s">
        <v>184</v>
      </c>
      <c r="W73" s="10" t="s">
        <v>184</v>
      </c>
      <c r="X73" s="10" t="s">
        <v>184</v>
      </c>
      <c r="Y73" s="10" t="s">
        <v>184</v>
      </c>
      <c r="Z73" s="10" t="s">
        <v>184</v>
      </c>
      <c r="AA73" s="19"/>
    </row>
    <row r="74" spans="1:27" x14ac:dyDescent="0.3">
      <c r="A74" s="9">
        <v>362</v>
      </c>
      <c r="B74" s="9" t="str">
        <f>VLOOKUP(A74,자료추출!$B$2:$C$11,2,FALSE)</f>
        <v>Hadisaputra(2006)</v>
      </c>
      <c r="C74" s="82" t="str">
        <f>VLOOKUP(A74,자료추출!$B$2:$K$11,4,FALSE)</f>
        <v>자궁선근증</v>
      </c>
      <c r="D74" s="9" t="str">
        <f>VLOOKUP(A74,자료추출!$B$2:$X$11,5,FALSE)</f>
        <v>RCT</v>
      </c>
      <c r="E74" s="9" t="str">
        <f>VLOOKUP(A74,자료추출!$B$2:$X$11,18,FALSE)</f>
        <v>Adenomyomectomy
(자궁선근증감축술)</v>
      </c>
      <c r="F74" s="9" t="s">
        <v>107</v>
      </c>
      <c r="G74" s="9" t="s">
        <v>240</v>
      </c>
      <c r="H74" s="10" t="s">
        <v>192</v>
      </c>
      <c r="I74" s="10" t="s">
        <v>210</v>
      </c>
      <c r="J74" s="10" t="s">
        <v>206</v>
      </c>
      <c r="K74" s="58">
        <v>10</v>
      </c>
      <c r="L74" s="71">
        <v>6</v>
      </c>
      <c r="M74" s="72">
        <f t="shared" ref="M74:M79" si="6">L74/K74</f>
        <v>0.6</v>
      </c>
      <c r="N74" s="73" t="s">
        <v>241</v>
      </c>
      <c r="O74" s="71" t="s">
        <v>49</v>
      </c>
      <c r="P74" s="58">
        <v>10</v>
      </c>
      <c r="Q74" s="71">
        <v>6</v>
      </c>
      <c r="R74" s="45">
        <f t="shared" ref="R74:R79" si="7">Q74/P74</f>
        <v>0.6</v>
      </c>
      <c r="S74" s="46" t="s">
        <v>241</v>
      </c>
      <c r="T74" s="13" t="s">
        <v>49</v>
      </c>
      <c r="U74" s="13">
        <v>0.39900000000000002</v>
      </c>
      <c r="V74" s="10" t="s">
        <v>184</v>
      </c>
      <c r="W74" s="10" t="s">
        <v>184</v>
      </c>
      <c r="X74" s="10" t="s">
        <v>184</v>
      </c>
      <c r="Y74" s="10" t="s">
        <v>184</v>
      </c>
      <c r="Z74" s="10" t="s">
        <v>184</v>
      </c>
      <c r="AA74" s="19"/>
    </row>
    <row r="75" spans="1:27" x14ac:dyDescent="0.3">
      <c r="A75" s="9">
        <v>362</v>
      </c>
      <c r="B75" s="9" t="str">
        <f>VLOOKUP(A75,자료추출!$B$2:$C$11,2,FALSE)</f>
        <v>Hadisaputra(2006)</v>
      </c>
      <c r="C75" s="82" t="str">
        <f>VLOOKUP(A75,자료추출!$B$2:$K$11,4,FALSE)</f>
        <v>자궁선근증</v>
      </c>
      <c r="D75" s="9" t="str">
        <f>VLOOKUP(A75,자료추출!$B$2:$X$11,5,FALSE)</f>
        <v>RCT</v>
      </c>
      <c r="E75" s="9" t="str">
        <f>VLOOKUP(A75,자료추출!$B$2:$X$11,18,FALSE)</f>
        <v>Adenomyomectomy
(자궁선근증감축술)</v>
      </c>
      <c r="F75" s="9" t="s">
        <v>107</v>
      </c>
      <c r="G75" s="9" t="s">
        <v>209</v>
      </c>
      <c r="H75" s="10" t="s">
        <v>192</v>
      </c>
      <c r="I75" s="10" t="s">
        <v>210</v>
      </c>
      <c r="J75" s="10" t="s">
        <v>206</v>
      </c>
      <c r="K75" s="58">
        <v>10</v>
      </c>
      <c r="L75" s="71">
        <v>10</v>
      </c>
      <c r="M75" s="72">
        <f t="shared" ref="M75" si="8">L75/K75</f>
        <v>1</v>
      </c>
      <c r="N75" s="71">
        <v>58.31</v>
      </c>
      <c r="O75" s="71">
        <v>37.881</v>
      </c>
      <c r="P75" s="58">
        <v>10</v>
      </c>
      <c r="Q75" s="71">
        <v>8</v>
      </c>
      <c r="R75" s="45">
        <f t="shared" ref="R75" si="9">Q75/P75</f>
        <v>0.8</v>
      </c>
      <c r="S75" s="13">
        <v>75</v>
      </c>
      <c r="T75" s="13">
        <v>46.290999999999997</v>
      </c>
      <c r="U75" s="13" t="s">
        <v>184</v>
      </c>
      <c r="V75" s="10" t="s">
        <v>184</v>
      </c>
      <c r="W75" s="10" t="s">
        <v>184</v>
      </c>
      <c r="X75" s="10" t="s">
        <v>184</v>
      </c>
      <c r="Y75" s="10" t="s">
        <v>184</v>
      </c>
      <c r="Z75" s="10" t="s">
        <v>184</v>
      </c>
      <c r="AA75" s="19"/>
    </row>
    <row r="76" spans="1:27" x14ac:dyDescent="0.3">
      <c r="A76" s="9">
        <v>362</v>
      </c>
      <c r="B76" s="9" t="str">
        <f>VLOOKUP(A76,자료추출!$B$2:$C$11,2,FALSE)</f>
        <v>Hadisaputra(2006)</v>
      </c>
      <c r="C76" s="82" t="str">
        <f>VLOOKUP(A76,자료추출!$B$2:$K$11,4,FALSE)</f>
        <v>자궁선근증</v>
      </c>
      <c r="D76" s="9" t="str">
        <f>VLOOKUP(A76,자료추출!$B$2:$X$11,5,FALSE)</f>
        <v>RCT</v>
      </c>
      <c r="E76" s="9" t="str">
        <f>VLOOKUP(A76,자료추출!$B$2:$X$11,18,FALSE)</f>
        <v>Adenomyomectomy
(자궁선근증감축술)</v>
      </c>
      <c r="F76" s="9" t="s">
        <v>107</v>
      </c>
      <c r="G76" s="9" t="s">
        <v>242</v>
      </c>
      <c r="H76" s="10" t="s">
        <v>192</v>
      </c>
      <c r="I76" s="10" t="s">
        <v>210</v>
      </c>
      <c r="J76" s="10" t="s">
        <v>206</v>
      </c>
      <c r="K76" s="58">
        <v>10</v>
      </c>
      <c r="L76" s="71">
        <v>3</v>
      </c>
      <c r="M76" s="72">
        <f t="shared" si="6"/>
        <v>0.3</v>
      </c>
      <c r="N76" s="71" t="s">
        <v>241</v>
      </c>
      <c r="O76" s="71" t="s">
        <v>49</v>
      </c>
      <c r="P76" s="58">
        <v>10</v>
      </c>
      <c r="Q76" s="71">
        <v>2</v>
      </c>
      <c r="R76" s="45">
        <f t="shared" si="7"/>
        <v>0.2</v>
      </c>
      <c r="S76" s="13" t="s">
        <v>241</v>
      </c>
      <c r="T76" s="13" t="s">
        <v>241</v>
      </c>
      <c r="U76" s="13" t="s">
        <v>184</v>
      </c>
      <c r="V76" s="10" t="s">
        <v>184</v>
      </c>
      <c r="W76" s="10" t="s">
        <v>184</v>
      </c>
      <c r="X76" s="10" t="s">
        <v>184</v>
      </c>
      <c r="Y76" s="10" t="s">
        <v>184</v>
      </c>
      <c r="Z76" s="10" t="s">
        <v>184</v>
      </c>
      <c r="AA76" s="19"/>
    </row>
    <row r="77" spans="1:27" x14ac:dyDescent="0.3">
      <c r="A77" s="9">
        <v>362</v>
      </c>
      <c r="B77" s="9" t="str">
        <f>VLOOKUP(A77,자료추출!$B$2:$C$11,2,FALSE)</f>
        <v>Hadisaputra(2006)</v>
      </c>
      <c r="C77" s="82" t="str">
        <f>VLOOKUP(A77,자료추출!$B$2:$K$11,4,FALSE)</f>
        <v>자궁선근증</v>
      </c>
      <c r="D77" s="9" t="str">
        <f>VLOOKUP(A77,자료추출!$B$2:$X$11,5,FALSE)</f>
        <v>RCT</v>
      </c>
      <c r="E77" s="9" t="str">
        <f>VLOOKUP(A77,자료추출!$B$2:$X$11,18,FALSE)</f>
        <v>Adenomyomectomy
(자궁선근증감축술)</v>
      </c>
      <c r="F77" s="9" t="s">
        <v>238</v>
      </c>
      <c r="G77" s="9" t="s">
        <v>207</v>
      </c>
      <c r="H77" s="10" t="s">
        <v>211</v>
      </c>
      <c r="I77" s="10" t="s">
        <v>212</v>
      </c>
      <c r="J77" s="10" t="s">
        <v>198</v>
      </c>
      <c r="K77" s="58">
        <v>10</v>
      </c>
      <c r="L77" s="71" t="s">
        <v>184</v>
      </c>
      <c r="M77" s="72" t="s">
        <v>184</v>
      </c>
      <c r="N77" s="71">
        <v>191.11</v>
      </c>
      <c r="O77" s="71">
        <v>166.38</v>
      </c>
      <c r="P77" s="58">
        <v>10</v>
      </c>
      <c r="Q77" s="71" t="s">
        <v>184</v>
      </c>
      <c r="R77" s="45" t="s">
        <v>184</v>
      </c>
      <c r="S77" s="13">
        <v>153.41999999999999</v>
      </c>
      <c r="T77" s="13">
        <v>238.02</v>
      </c>
      <c r="U77" s="13" t="s">
        <v>184</v>
      </c>
      <c r="V77" s="10" t="s">
        <v>184</v>
      </c>
      <c r="W77" s="10" t="s">
        <v>184</v>
      </c>
      <c r="X77" s="10" t="s">
        <v>184</v>
      </c>
      <c r="Y77" s="10" t="s">
        <v>184</v>
      </c>
      <c r="Z77" s="10" t="s">
        <v>184</v>
      </c>
      <c r="AA77" s="19"/>
    </row>
    <row r="78" spans="1:27" x14ac:dyDescent="0.3">
      <c r="A78" s="9">
        <v>362</v>
      </c>
      <c r="B78" s="9" t="str">
        <f>VLOOKUP(A78,자료추출!$B$2:$C$11,2,FALSE)</f>
        <v>Hadisaputra(2006)</v>
      </c>
      <c r="C78" s="82" t="str">
        <f>VLOOKUP(A78,자료추출!$B$2:$K$11,4,FALSE)</f>
        <v>자궁선근증</v>
      </c>
      <c r="D78" s="9" t="str">
        <f>VLOOKUP(A78,자료추출!$B$2:$X$11,5,FALSE)</f>
        <v>RCT</v>
      </c>
      <c r="E78" s="9" t="str">
        <f>VLOOKUP(A78,자료추출!$B$2:$X$11,18,FALSE)</f>
        <v>Adenomyomectomy
(자궁선근증감축술)</v>
      </c>
      <c r="F78" s="9" t="s">
        <v>238</v>
      </c>
      <c r="G78" s="9" t="s">
        <v>207</v>
      </c>
      <c r="H78" s="10" t="s">
        <v>211</v>
      </c>
      <c r="I78" s="10" t="s">
        <v>212</v>
      </c>
      <c r="J78" s="10" t="s">
        <v>195</v>
      </c>
      <c r="K78" s="58">
        <v>10</v>
      </c>
      <c r="L78" s="71" t="s">
        <v>184</v>
      </c>
      <c r="M78" s="72" t="s">
        <v>184</v>
      </c>
      <c r="N78" s="71">
        <v>288</v>
      </c>
      <c r="O78" s="71">
        <v>247.46</v>
      </c>
      <c r="P78" s="58">
        <v>10</v>
      </c>
      <c r="Q78" s="71" t="s">
        <v>184</v>
      </c>
      <c r="R78" s="45" t="s">
        <v>184</v>
      </c>
      <c r="S78" s="13">
        <v>252.93</v>
      </c>
      <c r="T78" s="13">
        <v>427.45</v>
      </c>
      <c r="U78" s="7" t="s">
        <v>184</v>
      </c>
      <c r="V78" s="10" t="s">
        <v>184</v>
      </c>
      <c r="W78" s="10" t="s">
        <v>184</v>
      </c>
      <c r="X78" s="10" t="s">
        <v>184</v>
      </c>
      <c r="Y78" s="10" t="s">
        <v>184</v>
      </c>
      <c r="Z78" s="10" t="s">
        <v>184</v>
      </c>
      <c r="AA78" s="19"/>
    </row>
    <row r="79" spans="1:27" x14ac:dyDescent="0.3">
      <c r="A79" s="9">
        <v>362</v>
      </c>
      <c r="B79" s="9" t="str">
        <f>VLOOKUP(A79,자료추출!$B$2:$C$11,2,FALSE)</f>
        <v>Hadisaputra(2006)</v>
      </c>
      <c r="C79" s="82" t="str">
        <f>VLOOKUP(A79,자료추출!$B$2:$K$11,4,FALSE)</f>
        <v>자궁선근증</v>
      </c>
      <c r="D79" s="9" t="str">
        <f>VLOOKUP(A79,자료추출!$B$2:$X$11,5,FALSE)</f>
        <v>RCT</v>
      </c>
      <c r="E79" s="9" t="str">
        <f>VLOOKUP(A79,자료추출!$B$2:$X$11,18,FALSE)</f>
        <v>Adenomyomectomy
(자궁선근증감축술)</v>
      </c>
      <c r="F79" s="9" t="s">
        <v>238</v>
      </c>
      <c r="G79" s="9" t="s">
        <v>208</v>
      </c>
      <c r="H79" s="10" t="s">
        <v>211</v>
      </c>
      <c r="I79" s="10" t="s">
        <v>210</v>
      </c>
      <c r="J79" s="10" t="s">
        <v>206</v>
      </c>
      <c r="K79" s="58">
        <v>10</v>
      </c>
      <c r="L79" s="71">
        <v>9</v>
      </c>
      <c r="M79" s="72">
        <f t="shared" si="6"/>
        <v>0.9</v>
      </c>
      <c r="N79" s="71">
        <v>84.91</v>
      </c>
      <c r="O79" s="71">
        <v>194.6</v>
      </c>
      <c r="P79" s="58">
        <v>10</v>
      </c>
      <c r="Q79" s="71">
        <v>8</v>
      </c>
      <c r="R79" s="45">
        <f t="shared" si="7"/>
        <v>0.8</v>
      </c>
      <c r="S79" s="13">
        <v>29.57</v>
      </c>
      <c r="T79" s="13">
        <v>76.84</v>
      </c>
      <c r="U79" s="13" t="s">
        <v>184</v>
      </c>
      <c r="V79" s="10" t="s">
        <v>184</v>
      </c>
      <c r="W79" s="10" t="s">
        <v>184</v>
      </c>
      <c r="X79" s="10" t="s">
        <v>184</v>
      </c>
      <c r="Y79" s="10" t="s">
        <v>184</v>
      </c>
      <c r="Z79" s="10" t="s">
        <v>184</v>
      </c>
      <c r="AA79" s="19"/>
    </row>
    <row r="80" spans="1:27" x14ac:dyDescent="0.3">
      <c r="A80" s="9">
        <v>736</v>
      </c>
      <c r="B80" s="9" t="str">
        <f>VLOOKUP(A80,자료추출!$B$2:$C$11,2,FALSE)</f>
        <v>Ti(2018)</v>
      </c>
      <c r="C80" s="82" t="str">
        <f>VLOOKUP(A80,자료추출!$B$2:$K$11,4,FALSE)</f>
        <v>자궁선근증</v>
      </c>
      <c r="D80" s="9" t="str">
        <f>VLOOKUP(A80,자료추출!$B$2:$X$11,5,FALSE)</f>
        <v>후향적코호트</v>
      </c>
      <c r="E80" s="9" t="str">
        <f>VLOOKUP(A80,자료추출!$B$2:$X$11,18,FALSE)</f>
        <v>Hystectomy
(자궁절제술)</v>
      </c>
      <c r="F80" s="9" t="s">
        <v>238</v>
      </c>
      <c r="G80" s="9" t="s">
        <v>221</v>
      </c>
      <c r="H80" s="10" t="s">
        <v>211</v>
      </c>
      <c r="I80" s="10" t="s">
        <v>49</v>
      </c>
      <c r="J80" s="10" t="s">
        <v>198</v>
      </c>
      <c r="K80" s="58">
        <v>30</v>
      </c>
      <c r="L80" s="58" t="s">
        <v>184</v>
      </c>
      <c r="M80" s="58" t="s">
        <v>184</v>
      </c>
      <c r="N80" s="58">
        <v>25.5</v>
      </c>
      <c r="O80" s="58">
        <v>44.18</v>
      </c>
      <c r="P80" s="58">
        <f>VLOOKUP(A80,자료추출!$B$2:$K$11,10,FALSE)</f>
        <v>75</v>
      </c>
      <c r="Q80" s="10" t="s">
        <v>184</v>
      </c>
      <c r="R80" s="10" t="s">
        <v>184</v>
      </c>
      <c r="S80" s="10">
        <v>31</v>
      </c>
      <c r="T80" s="10">
        <v>71</v>
      </c>
      <c r="U80" s="10" t="s">
        <v>184</v>
      </c>
      <c r="V80" s="10" t="s">
        <v>184</v>
      </c>
      <c r="W80" s="10" t="s">
        <v>184</v>
      </c>
      <c r="X80" s="10" t="s">
        <v>184</v>
      </c>
      <c r="Y80" s="10" t="s">
        <v>184</v>
      </c>
      <c r="Z80" s="10" t="s">
        <v>184</v>
      </c>
      <c r="AA80" s="19"/>
    </row>
    <row r="81" spans="1:27" x14ac:dyDescent="0.3">
      <c r="A81" s="9">
        <v>736</v>
      </c>
      <c r="B81" s="9" t="str">
        <f>VLOOKUP(A81,자료추출!$B$2:$C$11,2,FALSE)</f>
        <v>Ti(2018)</v>
      </c>
      <c r="C81" s="82" t="str">
        <f>VLOOKUP(A81,자료추출!$B$2:$K$11,4,FALSE)</f>
        <v>자궁선근증</v>
      </c>
      <c r="D81" s="9" t="str">
        <f>VLOOKUP(A81,자료추출!$B$2:$X$11,5,FALSE)</f>
        <v>후향적코호트</v>
      </c>
      <c r="E81" s="9" t="str">
        <f>VLOOKUP(A81,자료추출!$B$2:$X$11,18,FALSE)</f>
        <v>Hystectomy
(자궁절제술)</v>
      </c>
      <c r="F81" s="9" t="s">
        <v>238</v>
      </c>
      <c r="G81" s="9" t="s">
        <v>221</v>
      </c>
      <c r="H81" s="10" t="s">
        <v>211</v>
      </c>
      <c r="I81" s="10" t="s">
        <v>49</v>
      </c>
      <c r="J81" s="10" t="s">
        <v>223</v>
      </c>
      <c r="K81" s="58">
        <v>30</v>
      </c>
      <c r="L81" s="58" t="s">
        <v>184</v>
      </c>
      <c r="M81" s="58" t="s">
        <v>184</v>
      </c>
      <c r="N81" s="58">
        <v>0</v>
      </c>
      <c r="O81" s="58">
        <v>3.28</v>
      </c>
      <c r="P81" s="58">
        <f>VLOOKUP(A81,자료추출!$B$2:$K$11,10,FALSE)</f>
        <v>75</v>
      </c>
      <c r="Q81" s="10" t="s">
        <v>184</v>
      </c>
      <c r="R81" s="10" t="s">
        <v>184</v>
      </c>
      <c r="S81" s="10">
        <v>0</v>
      </c>
      <c r="T81" s="10">
        <v>0</v>
      </c>
      <c r="U81" s="10" t="s">
        <v>184</v>
      </c>
      <c r="V81" s="10" t="s">
        <v>184</v>
      </c>
      <c r="W81" s="10" t="s">
        <v>184</v>
      </c>
      <c r="X81" s="10" t="s">
        <v>184</v>
      </c>
      <c r="Y81" s="10" t="s">
        <v>184</v>
      </c>
      <c r="Z81" s="10" t="s">
        <v>184</v>
      </c>
      <c r="AA81" s="19"/>
    </row>
    <row r="82" spans="1:27" x14ac:dyDescent="0.3">
      <c r="A82" s="9">
        <v>736</v>
      </c>
      <c r="B82" s="9" t="str">
        <f>VLOOKUP(A82,자료추출!$B$2:$C$11,2,FALSE)</f>
        <v>Ti(2018)</v>
      </c>
      <c r="C82" s="82" t="str">
        <f>VLOOKUP(A82,자료추출!$B$2:$K$11,4,FALSE)</f>
        <v>자궁선근증</v>
      </c>
      <c r="D82" s="9" t="str">
        <f>VLOOKUP(A82,자료추출!$B$2:$X$11,5,FALSE)</f>
        <v>후향적코호트</v>
      </c>
      <c r="E82" s="9" t="str">
        <f>VLOOKUP(A82,자료추출!$B$2:$X$11,18,FALSE)</f>
        <v>Hystectomy
(자궁절제술)</v>
      </c>
      <c r="F82" s="9" t="s">
        <v>238</v>
      </c>
      <c r="G82" s="9" t="s">
        <v>221</v>
      </c>
      <c r="H82" s="10" t="s">
        <v>211</v>
      </c>
      <c r="I82" s="10" t="s">
        <v>49</v>
      </c>
      <c r="J82" s="10" t="s">
        <v>222</v>
      </c>
      <c r="K82" s="58">
        <v>30</v>
      </c>
      <c r="L82" s="58" t="s">
        <v>184</v>
      </c>
      <c r="M82" s="58" t="s">
        <v>184</v>
      </c>
      <c r="N82" s="58">
        <v>-25.5</v>
      </c>
      <c r="O82" s="58">
        <v>38.43</v>
      </c>
      <c r="P82" s="58">
        <f>VLOOKUP(A82,자료추출!$B$2:$K$11,10,FALSE)</f>
        <v>75</v>
      </c>
      <c r="Q82" s="10" t="s">
        <v>184</v>
      </c>
      <c r="R82" s="10" t="s">
        <v>184</v>
      </c>
      <c r="S82" s="10">
        <v>-31</v>
      </c>
      <c r="T82" s="10">
        <v>71</v>
      </c>
      <c r="U82" s="10" t="s">
        <v>184</v>
      </c>
      <c r="V82" s="10" t="s">
        <v>184</v>
      </c>
      <c r="W82" s="10" t="s">
        <v>184</v>
      </c>
      <c r="X82" s="10" t="s">
        <v>184</v>
      </c>
      <c r="Y82" s="10" t="s">
        <v>184</v>
      </c>
      <c r="Z82" s="10" t="s">
        <v>184</v>
      </c>
      <c r="AA82" s="19"/>
    </row>
  </sheetData>
  <sheetProtection algorithmName="SHA-512" hashValue="pa//kVDEDMC9C3uYEZWT1zkfQyoDlYdUfVc+/iDD5xeEGtlr8lZ4agsv7zNL02jb38bdcTS1Tz5WDm7DZHcXvg==" saltValue="qPldbOFP8TBVL0CUSm+aEQ==" spinCount="100000" sheet="1" objects="1" scenarios="1" selectLockedCells="1" selectUnlockedCells="1"/>
  <autoFilter ref="A1:AC82">
    <filterColumn colId="10" showButton="0"/>
    <filterColumn colId="11" showButton="0"/>
    <filterColumn colId="12" showButton="0"/>
    <filterColumn colId="13" showButton="0"/>
    <filterColumn colId="15" showButton="0"/>
    <filterColumn colId="16" showButton="0"/>
    <filterColumn colId="17" showButton="0"/>
    <filterColumn colId="18" showButton="0"/>
  </autoFilter>
  <mergeCells count="22">
    <mergeCell ref="U1:U2"/>
    <mergeCell ref="P1:T1"/>
    <mergeCell ref="K1:O1"/>
    <mergeCell ref="J1:J2"/>
    <mergeCell ref="H1:H2"/>
    <mergeCell ref="I1:I2"/>
    <mergeCell ref="A1:A2"/>
    <mergeCell ref="B1:B2"/>
    <mergeCell ref="F1:F2"/>
    <mergeCell ref="G1:G2"/>
    <mergeCell ref="E1:E2"/>
    <mergeCell ref="D1:D2"/>
    <mergeCell ref="C1:C2"/>
    <mergeCell ref="AA59:AA62"/>
    <mergeCell ref="AA63:AA66"/>
    <mergeCell ref="AA67:AA70"/>
    <mergeCell ref="AA1:AA2"/>
    <mergeCell ref="V1:V2"/>
    <mergeCell ref="W1:W2"/>
    <mergeCell ref="Z1:Z2"/>
    <mergeCell ref="X1:X2"/>
    <mergeCell ref="Y1:Y2"/>
  </mergeCells>
  <phoneticPr fontId="2" type="noConversion"/>
  <pageMargins left="0.7" right="0.7" top="0.75" bottom="0.75" header="0.3" footer="0.3"/>
  <pageSetup paperSize="9"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워크시트</vt:lpstr>
      </vt:variant>
      <vt:variant>
        <vt:i4>3</vt:i4>
      </vt:variant>
    </vt:vector>
  </HeadingPairs>
  <TitlesOfParts>
    <vt:vector size="3" baseType="lpstr">
      <vt:lpstr>자료추출</vt:lpstr>
      <vt:lpstr>자료추출_안전성</vt:lpstr>
      <vt:lpstr>자료추출_효과성(이분형)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2023-05-15T02:27:23Z</dcterms:created>
  <dcterms:modified xsi:type="dcterms:W3CDTF">2024-03-25T23:07:52Z</dcterms:modified>
</cp:coreProperties>
</file>