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DG0+6W2ugRGSkg+H/WW4PS+JGYb6f0BUjf3zZuq3j5pwTb+wzd5UTenUxzII+8DhQOTgLJkNJArsXtm0EMGbFA==" saltValue="2t5KeW5V7X59EH+hdiUHYg==" spinCount="100000"/>
  <workbookPr defaultThemeVersion="164011"/>
  <mc:AlternateContent xmlns:mc="http://schemas.openxmlformats.org/markup-compatibility/2006">
    <mc:Choice Requires="x15">
      <x15ac:absPath xmlns:x15ac="http://schemas.microsoft.com/office/spreadsheetml/2010/11/ac" url="D:\1_담당안건\NR23-001-09_눈물의삼투압\2_보고서\5_출판준비\"/>
    </mc:Choice>
  </mc:AlternateContent>
  <bookViews>
    <workbookView xWindow="0" yWindow="0" windowWidth="16200" windowHeight="11400" activeTab="1"/>
  </bookViews>
  <sheets>
    <sheet name="기초특성(19편)" sheetId="11" r:id="rId1"/>
    <sheet name="자료추출(목표질환-건성안)" sheetId="7" r:id="rId2"/>
    <sheet name="자료추출(목표질환-oGVHD)" sheetId="10" r:id="rId3"/>
  </sheets>
  <definedNames>
    <definedName name="_AMO_UniqueIdentifier" hidden="1">"'c0148110-e8b7-4f53-964e-8082728da9a0'"</definedName>
    <definedName name="_xlnm._FilterDatabase" localSheetId="0" hidden="1">'기초특성(19편)'!$A$2:$R$84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5" i="7" l="1"/>
  <c r="AA35" i="7" s="1"/>
  <c r="AF35" i="7" s="1"/>
  <c r="Z35" i="7"/>
  <c r="AB35" i="7"/>
  <c r="AC35" i="7"/>
  <c r="AG35" i="7" s="1"/>
  <c r="AD35" i="7"/>
  <c r="Y36" i="7"/>
  <c r="AB36" i="7"/>
  <c r="Y37" i="7"/>
  <c r="AA37" i="7"/>
  <c r="AC37" i="7" s="1"/>
  <c r="AB37" i="7"/>
  <c r="AF37" i="7"/>
  <c r="Y38" i="7"/>
  <c r="Z38" i="7"/>
  <c r="AA38" i="7"/>
  <c r="AB38" i="7"/>
  <c r="AD38" i="7"/>
  <c r="AE38" i="7"/>
  <c r="Y39" i="7"/>
  <c r="Z39" i="7"/>
  <c r="AD39" i="7" s="1"/>
  <c r="AB39" i="7"/>
  <c r="Y40" i="7"/>
  <c r="AB40" i="7"/>
  <c r="Y41" i="7"/>
  <c r="AA41" i="7"/>
  <c r="AC41" i="7" s="1"/>
  <c r="AB41" i="7"/>
  <c r="AF41" i="7" s="1"/>
  <c r="Y42" i="7"/>
  <c r="Z42" i="7"/>
  <c r="AD42" i="7" s="1"/>
  <c r="AA42" i="7"/>
  <c r="AB42" i="7"/>
  <c r="AE42" i="7"/>
  <c r="Y43" i="7"/>
  <c r="Z43" i="7"/>
  <c r="AB43" i="7"/>
  <c r="AD43" i="7"/>
  <c r="Y44" i="7"/>
  <c r="AB44" i="7"/>
  <c r="Y45" i="7"/>
  <c r="AA45" i="7"/>
  <c r="AC45" i="7" s="1"/>
  <c r="AB45" i="7"/>
  <c r="AF45" i="7"/>
  <c r="Y47" i="7"/>
  <c r="Z47" i="7"/>
  <c r="AA47" i="7"/>
  <c r="AB47" i="7"/>
  <c r="AD47" i="7"/>
  <c r="AE47" i="7"/>
  <c r="Y48" i="7"/>
  <c r="Z48" i="7"/>
  <c r="AD48" i="7" s="1"/>
  <c r="AB48" i="7"/>
  <c r="Y49" i="7"/>
  <c r="AB49" i="7"/>
  <c r="Y50" i="7"/>
  <c r="AA50" i="7"/>
  <c r="AC50" i="7" s="1"/>
  <c r="AB50" i="7"/>
  <c r="Y51" i="7"/>
  <c r="Z51" i="7"/>
  <c r="AD51" i="7" s="1"/>
  <c r="AA51" i="7"/>
  <c r="AB51" i="7"/>
  <c r="AE51" i="7"/>
  <c r="Y52" i="7"/>
  <c r="Z52" i="7"/>
  <c r="AB52" i="7"/>
  <c r="AD52" i="7"/>
  <c r="Y53" i="7"/>
  <c r="AB53" i="7"/>
  <c r="Y54" i="7"/>
  <c r="AA54" i="7"/>
  <c r="AC54" i="7" s="1"/>
  <c r="AB54" i="7"/>
  <c r="AF54" i="7"/>
  <c r="Y55" i="7"/>
  <c r="Z55" i="7"/>
  <c r="AA55" i="7"/>
  <c r="AB55" i="7"/>
  <c r="AD55" i="7"/>
  <c r="AE55" i="7"/>
  <c r="Y56" i="7"/>
  <c r="Z56" i="7"/>
  <c r="AD56" i="7" s="1"/>
  <c r="AB56" i="7"/>
  <c r="Y57" i="7"/>
  <c r="AB57" i="7"/>
  <c r="Y58" i="7"/>
  <c r="AA58" i="7"/>
  <c r="AC58" i="7" s="1"/>
  <c r="AB58" i="7"/>
  <c r="AF58" i="7" s="1"/>
  <c r="Y59" i="7"/>
  <c r="Z59" i="7"/>
  <c r="AD59" i="7" s="1"/>
  <c r="AA59" i="7"/>
  <c r="AB59" i="7"/>
  <c r="AE59" i="7"/>
  <c r="Y60" i="7"/>
  <c r="AB60" i="7"/>
  <c r="Z60" i="7" s="1"/>
  <c r="Z50" i="7" l="1"/>
  <c r="AE50" i="7" s="1"/>
  <c r="AD50" i="7"/>
  <c r="Z44" i="7"/>
  <c r="AD44" i="7"/>
  <c r="Z36" i="7"/>
  <c r="AE36" i="7" s="1"/>
  <c r="AD36" i="7"/>
  <c r="AA56" i="7"/>
  <c r="AF56" i="7" s="1"/>
  <c r="AE56" i="7"/>
  <c r="AA53" i="7"/>
  <c r="AF53" i="7" s="1"/>
  <c r="AF47" i="7"/>
  <c r="AC47" i="7"/>
  <c r="AG47" i="7" s="1"/>
  <c r="AA39" i="7"/>
  <c r="AF39" i="7" s="1"/>
  <c r="AE39" i="7"/>
  <c r="AF38" i="7"/>
  <c r="AC38" i="7"/>
  <c r="AG38" i="7" s="1"/>
  <c r="AA36" i="7"/>
  <c r="AD60" i="7"/>
  <c r="AA60" i="7"/>
  <c r="AC60" i="7" s="1"/>
  <c r="AG60" i="7" s="1"/>
  <c r="AE60" i="7"/>
  <c r="Z57" i="7"/>
  <c r="AD57" i="7"/>
  <c r="AC56" i="7"/>
  <c r="AG56" i="7" s="1"/>
  <c r="Z54" i="7"/>
  <c r="AE54" i="7" s="1"/>
  <c r="AD54" i="7"/>
  <c r="AG54" i="7" s="1"/>
  <c r="AF50" i="7"/>
  <c r="Z49" i="7"/>
  <c r="AD49" i="7" s="1"/>
  <c r="Z45" i="7"/>
  <c r="AE45" i="7" s="1"/>
  <c r="AD45" i="7"/>
  <c r="AG45" i="7" s="1"/>
  <c r="AF44" i="7"/>
  <c r="Z40" i="7"/>
  <c r="AD40" i="7"/>
  <c r="AC39" i="7"/>
  <c r="AG39" i="7" s="1"/>
  <c r="Z37" i="7"/>
  <c r="AE37" i="7" s="1"/>
  <c r="AF36" i="7"/>
  <c r="Z58" i="7"/>
  <c r="AE58" i="7" s="1"/>
  <c r="AD58" i="7"/>
  <c r="AG58" i="7" s="1"/>
  <c r="Z53" i="7"/>
  <c r="AE53" i="7" s="1"/>
  <c r="AD53" i="7"/>
  <c r="Z41" i="7"/>
  <c r="AE41" i="7" s="1"/>
  <c r="AD41" i="7"/>
  <c r="AG41" i="7" s="1"/>
  <c r="AF55" i="7"/>
  <c r="AC55" i="7"/>
  <c r="AG55" i="7" s="1"/>
  <c r="AG50" i="7"/>
  <c r="AA48" i="7"/>
  <c r="AF48" i="7" s="1"/>
  <c r="AE48" i="7"/>
  <c r="AA44" i="7"/>
  <c r="AC44" i="7" s="1"/>
  <c r="AG44" i="7" s="1"/>
  <c r="AE44" i="7"/>
  <c r="AF59" i="7"/>
  <c r="AC59" i="7"/>
  <c r="AG59" i="7" s="1"/>
  <c r="AA57" i="7"/>
  <c r="AE57" i="7"/>
  <c r="AA52" i="7"/>
  <c r="AE52" i="7"/>
  <c r="AF51" i="7"/>
  <c r="AC51" i="7"/>
  <c r="AG51" i="7" s="1"/>
  <c r="AA49" i="7"/>
  <c r="AE49" i="7"/>
  <c r="AA43" i="7"/>
  <c r="AE43" i="7"/>
  <c r="AF42" i="7"/>
  <c r="AC42" i="7"/>
  <c r="AG42" i="7" s="1"/>
  <c r="AA40" i="7"/>
  <c r="AE40" i="7"/>
  <c r="AC36" i="7"/>
  <c r="AE35" i="7"/>
  <c r="AI46" i="7"/>
  <c r="AC40" i="7" l="1"/>
  <c r="AG40" i="7" s="1"/>
  <c r="AF40" i="7"/>
  <c r="AF52" i="7"/>
  <c r="AC52" i="7"/>
  <c r="AG52" i="7" s="1"/>
  <c r="AC49" i="7"/>
  <c r="AF49" i="7"/>
  <c r="AG36" i="7"/>
  <c r="AC53" i="7"/>
  <c r="AG53" i="7" s="1"/>
  <c r="AF43" i="7"/>
  <c r="AC43" i="7"/>
  <c r="AC57" i="7"/>
  <c r="AG57" i="7" s="1"/>
  <c r="AF57" i="7"/>
  <c r="AF60" i="7"/>
  <c r="AD37" i="7"/>
  <c r="AG37" i="7" s="1"/>
  <c r="AC48" i="7"/>
  <c r="AG48" i="7" s="1"/>
  <c r="Y68" i="7"/>
  <c r="AA68" i="7" s="1"/>
  <c r="AB68" i="7"/>
  <c r="Z68" i="7" s="1"/>
  <c r="E68" i="7"/>
  <c r="AC68" i="7" l="1"/>
  <c r="AF68" i="7"/>
  <c r="AE68" i="7"/>
  <c r="AI68" i="7"/>
  <c r="AD68" i="7"/>
  <c r="AH68" i="7" s="1"/>
  <c r="Y61" i="7"/>
  <c r="AB61" i="7"/>
  <c r="Z61" i="7" s="1"/>
  <c r="AD61" i="7" s="1"/>
  <c r="Y62" i="7"/>
  <c r="AA62" i="7" s="1"/>
  <c r="AC62" i="7" s="1"/>
  <c r="AB62" i="7"/>
  <c r="Z62" i="7" s="1"/>
  <c r="Y63" i="7"/>
  <c r="AA63" i="7" s="1"/>
  <c r="AB63" i="7"/>
  <c r="Z63" i="7" s="1"/>
  <c r="Y64" i="7"/>
  <c r="AA64" i="7" s="1"/>
  <c r="AB64" i="7"/>
  <c r="Z64" i="7" s="1"/>
  <c r="AD64" i="7" s="1"/>
  <c r="E60" i="7"/>
  <c r="E61" i="7"/>
  <c r="E62" i="7"/>
  <c r="E63" i="7"/>
  <c r="E64" i="7"/>
  <c r="E54" i="7"/>
  <c r="E55" i="7"/>
  <c r="E56" i="7"/>
  <c r="E57" i="7"/>
  <c r="E58" i="7"/>
  <c r="E48" i="7"/>
  <c r="E49" i="7"/>
  <c r="E50" i="7"/>
  <c r="E51" i="7"/>
  <c r="E52" i="7"/>
  <c r="AE61" i="7" l="1"/>
  <c r="AF62" i="7"/>
  <c r="AA61" i="7"/>
  <c r="AF61" i="7" s="1"/>
  <c r="AE62" i="7"/>
  <c r="AG68" i="7"/>
  <c r="AF64" i="7"/>
  <c r="AC64" i="7"/>
  <c r="AF63" i="7"/>
  <c r="AC63" i="7"/>
  <c r="AI62" i="7"/>
  <c r="AI63" i="7"/>
  <c r="AE63" i="7"/>
  <c r="AD62" i="7"/>
  <c r="AC61" i="7"/>
  <c r="AI64" i="7"/>
  <c r="AE64" i="7"/>
  <c r="AD63" i="7"/>
  <c r="AI60" i="7"/>
  <c r="AI58" i="7"/>
  <c r="AI54" i="7"/>
  <c r="AI55" i="7"/>
  <c r="AI50" i="7"/>
  <c r="AI51" i="7"/>
  <c r="AI52" i="7"/>
  <c r="AI48" i="7"/>
  <c r="AI28" i="7"/>
  <c r="AI27" i="7"/>
  <c r="AI26" i="7"/>
  <c r="AI25" i="7"/>
  <c r="AI24" i="7"/>
  <c r="AI56" i="7" l="1"/>
  <c r="AI61" i="7"/>
  <c r="AI57" i="7"/>
  <c r="AI49" i="7"/>
  <c r="AH60" i="7"/>
  <c r="AG64" i="7"/>
  <c r="AH64" i="7"/>
  <c r="AG61" i="7"/>
  <c r="AH61" i="7"/>
  <c r="AH63" i="7"/>
  <c r="AG63" i="7"/>
  <c r="AH62" i="7"/>
  <c r="AH54" i="7"/>
  <c r="AH58" i="7"/>
  <c r="AH56" i="7"/>
  <c r="AH55" i="7"/>
  <c r="AH57" i="7"/>
  <c r="AH48" i="7"/>
  <c r="AH52" i="7"/>
  <c r="AH49" i="7"/>
  <c r="AH51" i="7"/>
  <c r="AH50" i="7"/>
  <c r="AI12" i="7"/>
  <c r="Z11" i="7"/>
  <c r="AD11" i="7" s="1"/>
  <c r="AI11" i="7" l="1"/>
  <c r="AE11" i="7"/>
  <c r="AB20" i="10"/>
  <c r="Y20" i="10"/>
  <c r="E20" i="10"/>
  <c r="AB19" i="10"/>
  <c r="Y19" i="10"/>
  <c r="E19" i="10"/>
  <c r="AB18" i="10"/>
  <c r="Y18" i="10"/>
  <c r="E18" i="10"/>
  <c r="AB17" i="10"/>
  <c r="Y17" i="10"/>
  <c r="E17" i="10"/>
  <c r="AB16" i="10"/>
  <c r="Y16" i="10"/>
  <c r="E16" i="10"/>
  <c r="AC11" i="7" l="1"/>
  <c r="AF11" i="7"/>
  <c r="Z16" i="10"/>
  <c r="AE16" i="10" s="1"/>
  <c r="Z17" i="10"/>
  <c r="Z18" i="10"/>
  <c r="Z19" i="10"/>
  <c r="AD19" i="10" s="1"/>
  <c r="Z20" i="10"/>
  <c r="AA16" i="10"/>
  <c r="AC16" i="10" s="1"/>
  <c r="AA17" i="10"/>
  <c r="AC17" i="10" s="1"/>
  <c r="AA18" i="10"/>
  <c r="AF18" i="10" s="1"/>
  <c r="AA19" i="10"/>
  <c r="AF19" i="10" s="1"/>
  <c r="AA20" i="10"/>
  <c r="AC20" i="10" s="1"/>
  <c r="E25" i="10"/>
  <c r="E24" i="10"/>
  <c r="Y25" i="10"/>
  <c r="AA25" i="10" s="1"/>
  <c r="AB25" i="10"/>
  <c r="Z25" i="10" s="1"/>
  <c r="AB24" i="10"/>
  <c r="Z24" i="10" s="1"/>
  <c r="Y24" i="10"/>
  <c r="AC19" i="10" l="1"/>
  <c r="AH11" i="7"/>
  <c r="AG11" i="7"/>
  <c r="AI19" i="10"/>
  <c r="AF25" i="10"/>
  <c r="AI18" i="10"/>
  <c r="AI17" i="10"/>
  <c r="AD18" i="10"/>
  <c r="AE24" i="10"/>
  <c r="AE19" i="10"/>
  <c r="AF17" i="10"/>
  <c r="AA24" i="10"/>
  <c r="AI24" i="10" s="1"/>
  <c r="AD24" i="10"/>
  <c r="AE18" i="10"/>
  <c r="AI20" i="10"/>
  <c r="AD20" i="10"/>
  <c r="AG20" i="10" s="1"/>
  <c r="AH19" i="10"/>
  <c r="AG19" i="10"/>
  <c r="AD17" i="10"/>
  <c r="AH17" i="10" s="1"/>
  <c r="AE17" i="10"/>
  <c r="AF20" i="10"/>
  <c r="AF16" i="10"/>
  <c r="AI16" i="10"/>
  <c r="AD16" i="10"/>
  <c r="AH16" i="10" s="1"/>
  <c r="AE20" i="10"/>
  <c r="AC18" i="10"/>
  <c r="AE25" i="10"/>
  <c r="AI25" i="10"/>
  <c r="AC25" i="10"/>
  <c r="AD25" i="10"/>
  <c r="Y5" i="10"/>
  <c r="AA5" i="10" s="1"/>
  <c r="AB5" i="10"/>
  <c r="Z5" i="10" s="1"/>
  <c r="AD5" i="10" s="1"/>
  <c r="Y6" i="10"/>
  <c r="AA6" i="10" s="1"/>
  <c r="AB6" i="10"/>
  <c r="Y7" i="10"/>
  <c r="AA7" i="10" s="1"/>
  <c r="AC7" i="10" s="1"/>
  <c r="AB7" i="10"/>
  <c r="Y8" i="10"/>
  <c r="AA8" i="10" s="1"/>
  <c r="AB8" i="10"/>
  <c r="Z8" i="10" s="1"/>
  <c r="Y9" i="10"/>
  <c r="AA9" i="10" s="1"/>
  <c r="AB9" i="10"/>
  <c r="Z9" i="10" s="1"/>
  <c r="AD9" i="10" s="1"/>
  <c r="Y10" i="10"/>
  <c r="AA10" i="10" s="1"/>
  <c r="AB10" i="10"/>
  <c r="Y11" i="10"/>
  <c r="AA11" i="10" s="1"/>
  <c r="AC11" i="10" s="1"/>
  <c r="AB11" i="10"/>
  <c r="Y12" i="10"/>
  <c r="AA12" i="10" s="1"/>
  <c r="AB12" i="10"/>
  <c r="Z12" i="10" s="1"/>
  <c r="Y13" i="10"/>
  <c r="AA13" i="10" s="1"/>
  <c r="AB13" i="10"/>
  <c r="Z13" i="10" s="1"/>
  <c r="AD13" i="10" s="1"/>
  <c r="Y14" i="10"/>
  <c r="AB14" i="10"/>
  <c r="Z14" i="10" s="1"/>
  <c r="AD14" i="10" s="1"/>
  <c r="Y15" i="10"/>
  <c r="AA15" i="10" s="1"/>
  <c r="AC15" i="10" s="1"/>
  <c r="AB15" i="10"/>
  <c r="AB4" i="10"/>
  <c r="Y4" i="10"/>
  <c r="Y66" i="7"/>
  <c r="AA66" i="7" s="1"/>
  <c r="AC66" i="7" s="1"/>
  <c r="AB66" i="7"/>
  <c r="Z66" i="7" s="1"/>
  <c r="Y67" i="7"/>
  <c r="AB67" i="7"/>
  <c r="Z67" i="7" s="1"/>
  <c r="AB65" i="7"/>
  <c r="Y65" i="7"/>
  <c r="E66" i="7"/>
  <c r="E67" i="7"/>
  <c r="E65" i="7"/>
  <c r="AF24" i="10" l="1"/>
  <c r="AF7" i="10"/>
  <c r="AH20" i="10"/>
  <c r="AE66" i="7"/>
  <c r="AC24" i="10"/>
  <c r="AF8" i="10"/>
  <c r="Z65" i="7"/>
  <c r="AA65" i="7"/>
  <c r="AF65" i="7" s="1"/>
  <c r="AF66" i="7"/>
  <c r="AE14" i="10"/>
  <c r="AF12" i="10"/>
  <c r="AF10" i="10"/>
  <c r="AF6" i="10"/>
  <c r="AF15" i="10"/>
  <c r="AA14" i="10"/>
  <c r="AF14" i="10" s="1"/>
  <c r="Z10" i="10"/>
  <c r="AE10" i="10" s="1"/>
  <c r="Z6" i="10"/>
  <c r="AE6" i="10" s="1"/>
  <c r="AG16" i="10"/>
  <c r="AH18" i="10"/>
  <c r="AG18" i="10"/>
  <c r="AG17" i="10"/>
  <c r="AG25" i="10"/>
  <c r="AH25" i="10"/>
  <c r="AC13" i="10"/>
  <c r="AF13" i="10"/>
  <c r="AC5" i="10"/>
  <c r="AF5" i="10"/>
  <c r="AC9" i="10"/>
  <c r="AF9" i="10"/>
  <c r="AC12" i="10"/>
  <c r="AF11" i="10"/>
  <c r="AC8" i="10"/>
  <c r="Z15" i="10"/>
  <c r="AE15" i="10" s="1"/>
  <c r="AI12" i="10"/>
  <c r="AE12" i="10"/>
  <c r="Z11" i="10"/>
  <c r="AE11" i="10" s="1"/>
  <c r="AC10" i="10"/>
  <c r="AI8" i="10"/>
  <c r="AE8" i="10"/>
  <c r="Z7" i="10"/>
  <c r="AE7" i="10" s="1"/>
  <c r="AC6" i="10"/>
  <c r="AI13" i="10"/>
  <c r="AE13" i="10"/>
  <c r="AD12" i="10"/>
  <c r="AI9" i="10"/>
  <c r="AE9" i="10"/>
  <c r="AD8" i="10"/>
  <c r="AI5" i="10"/>
  <c r="AE5" i="10"/>
  <c r="AA4" i="10"/>
  <c r="AF4" i="10" s="1"/>
  <c r="Z4" i="10"/>
  <c r="AI66" i="7"/>
  <c r="AE67" i="7"/>
  <c r="AA67" i="7"/>
  <c r="AI67" i="7" s="1"/>
  <c r="AD66" i="7"/>
  <c r="AG66" i="7" s="1"/>
  <c r="AD67" i="7"/>
  <c r="AD65" i="7"/>
  <c r="E59" i="7"/>
  <c r="E53" i="7"/>
  <c r="E47" i="7"/>
  <c r="AI4" i="10" l="1"/>
  <c r="AC14" i="10"/>
  <c r="AH14" i="10" s="1"/>
  <c r="AH24" i="10"/>
  <c r="AG24" i="10"/>
  <c r="AI47" i="7"/>
  <c r="AI65" i="7"/>
  <c r="AH66" i="7"/>
  <c r="AC65" i="7"/>
  <c r="AG65" i="7" s="1"/>
  <c r="AI59" i="7"/>
  <c r="AE65" i="7"/>
  <c r="AI10" i="10"/>
  <c r="AD6" i="10"/>
  <c r="AH6" i="10" s="1"/>
  <c r="AD7" i="10"/>
  <c r="AG7" i="10" s="1"/>
  <c r="AI7" i="10"/>
  <c r="AD4" i="10"/>
  <c r="AI15" i="10"/>
  <c r="AI14" i="10"/>
  <c r="AI6" i="10"/>
  <c r="AD10" i="10"/>
  <c r="AG10" i="10" s="1"/>
  <c r="AG14" i="10"/>
  <c r="AH9" i="10"/>
  <c r="AG13" i="10"/>
  <c r="AH13" i="10"/>
  <c r="AD11" i="10"/>
  <c r="AH12" i="10"/>
  <c r="AG12" i="10"/>
  <c r="AI11" i="10"/>
  <c r="AG5" i="10"/>
  <c r="AH5" i="10"/>
  <c r="AD15" i="10"/>
  <c r="AG8" i="10"/>
  <c r="AH8" i="10"/>
  <c r="AC4" i="10"/>
  <c r="AE4" i="10"/>
  <c r="AF67" i="7"/>
  <c r="AC67" i="7"/>
  <c r="AI53" i="7"/>
  <c r="E45" i="7"/>
  <c r="E44" i="7"/>
  <c r="AH7" i="10" l="1"/>
  <c r="AH65" i="7"/>
  <c r="AH10" i="10"/>
  <c r="AH59" i="7"/>
  <c r="AG6" i="10"/>
  <c r="AH11" i="10"/>
  <c r="AH15" i="10"/>
  <c r="AH4" i="10"/>
  <c r="AG4" i="10"/>
  <c r="AH67" i="7"/>
  <c r="AG67" i="7"/>
  <c r="AH53" i="7"/>
  <c r="AH47" i="7"/>
  <c r="AI45" i="7"/>
  <c r="AI44" i="7"/>
  <c r="E37" i="7"/>
  <c r="AH44" i="7" l="1"/>
  <c r="AH45" i="7"/>
  <c r="AI43" i="7"/>
  <c r="AI42" i="7"/>
  <c r="AI40" i="7"/>
  <c r="AI39" i="7"/>
  <c r="AI38" i="7"/>
  <c r="AI37" i="7"/>
  <c r="G36" i="7"/>
  <c r="E36" i="7"/>
  <c r="E35" i="7"/>
  <c r="G35" i="7"/>
  <c r="Y30" i="7"/>
  <c r="AA30" i="7" s="1"/>
  <c r="AB30" i="7"/>
  <c r="Z30" i="7" s="1"/>
  <c r="Y31" i="7"/>
  <c r="AA31" i="7" s="1"/>
  <c r="AB31" i="7"/>
  <c r="Z31" i="7" s="1"/>
  <c r="AD31" i="7" s="1"/>
  <c r="Y32" i="7"/>
  <c r="AA32" i="7" s="1"/>
  <c r="AB32" i="7"/>
  <c r="Z32" i="7" s="1"/>
  <c r="AD32" i="7" s="1"/>
  <c r="Y33" i="7"/>
  <c r="AA33" i="7" s="1"/>
  <c r="AB33" i="7"/>
  <c r="Y34" i="7"/>
  <c r="AA34" i="7" s="1"/>
  <c r="AB34" i="7"/>
  <c r="Z34" i="7" s="1"/>
  <c r="AB29" i="7"/>
  <c r="Y29" i="7"/>
  <c r="AF32" i="7" l="1"/>
  <c r="AH43" i="7"/>
  <c r="AF31" i="7"/>
  <c r="AI41" i="7"/>
  <c r="AH40" i="7"/>
  <c r="AC33" i="7"/>
  <c r="AF33" i="7"/>
  <c r="AI32" i="7"/>
  <c r="AH39" i="7"/>
  <c r="AH42" i="7"/>
  <c r="AA29" i="7"/>
  <c r="AC29" i="7" s="1"/>
  <c r="AE32" i="7"/>
  <c r="AH41" i="7"/>
  <c r="AH38" i="7"/>
  <c r="AH37" i="7"/>
  <c r="AC34" i="7"/>
  <c r="AC30" i="7"/>
  <c r="AC31" i="7"/>
  <c r="AF30" i="7"/>
  <c r="AI34" i="7"/>
  <c r="AE34" i="7"/>
  <c r="Z33" i="7"/>
  <c r="AE33" i="7" s="1"/>
  <c r="AC32" i="7"/>
  <c r="AI30" i="7"/>
  <c r="AE30" i="7"/>
  <c r="AF34" i="7"/>
  <c r="AD34" i="7"/>
  <c r="AI31" i="7"/>
  <c r="AE31" i="7"/>
  <c r="AD30" i="7"/>
  <c r="Z29" i="7"/>
  <c r="AD29" i="7" s="1"/>
  <c r="Y21" i="7"/>
  <c r="AA21" i="7" s="1"/>
  <c r="AB21" i="7"/>
  <c r="Z21" i="7" s="1"/>
  <c r="Y22" i="7"/>
  <c r="AA22" i="7" s="1"/>
  <c r="AB22" i="7"/>
  <c r="Z22" i="7" s="1"/>
  <c r="Y23" i="7"/>
  <c r="AA23" i="7" s="1"/>
  <c r="AB23" i="7"/>
  <c r="Z23" i="7" s="1"/>
  <c r="AD23" i="7" s="1"/>
  <c r="E21" i="7"/>
  <c r="E22" i="7"/>
  <c r="E23" i="7"/>
  <c r="E20" i="7"/>
  <c r="AB20" i="7"/>
  <c r="Z20" i="7" s="1"/>
  <c r="Y20" i="7"/>
  <c r="AA20" i="7" s="1"/>
  <c r="AE21" i="7" l="1"/>
  <c r="AF21" i="7"/>
  <c r="AF29" i="7"/>
  <c r="AI36" i="7"/>
  <c r="AE20" i="7"/>
  <c r="AI21" i="7"/>
  <c r="AH29" i="7"/>
  <c r="AD21" i="7"/>
  <c r="AI35" i="7"/>
  <c r="AG32" i="7"/>
  <c r="AH32" i="7"/>
  <c r="AH34" i="7"/>
  <c r="AG34" i="7"/>
  <c r="AD33" i="7"/>
  <c r="AG31" i="7"/>
  <c r="AH31" i="7"/>
  <c r="AH30" i="7"/>
  <c r="AG30" i="7"/>
  <c r="AI33" i="7"/>
  <c r="AG29" i="7"/>
  <c r="AE29" i="7"/>
  <c r="AI29" i="7"/>
  <c r="AF23" i="7"/>
  <c r="AC23" i="7"/>
  <c r="AF22" i="7"/>
  <c r="AC22" i="7"/>
  <c r="AI22" i="7"/>
  <c r="AE22" i="7"/>
  <c r="AC21" i="7"/>
  <c r="AI23" i="7"/>
  <c r="AE23" i="7"/>
  <c r="AD22" i="7"/>
  <c r="AF20" i="7"/>
  <c r="AI20" i="7"/>
  <c r="AD20" i="7"/>
  <c r="AC20" i="7"/>
  <c r="AB19" i="7"/>
  <c r="Z19" i="7" s="1"/>
  <c r="Y19" i="7"/>
  <c r="AA19" i="7" s="1"/>
  <c r="E19" i="7"/>
  <c r="Y16" i="7"/>
  <c r="AA16" i="7" s="1"/>
  <c r="AB16" i="7"/>
  <c r="Z16" i="7" s="1"/>
  <c r="AD16" i="7" s="1"/>
  <c r="Y17" i="7"/>
  <c r="AB17" i="7"/>
  <c r="Z17" i="7" s="1"/>
  <c r="AD17" i="7" s="1"/>
  <c r="Y18" i="7"/>
  <c r="AA18" i="7" s="1"/>
  <c r="AC18" i="7" s="1"/>
  <c r="AB18" i="7"/>
  <c r="Z18" i="7" s="1"/>
  <c r="E16" i="7"/>
  <c r="E17" i="7"/>
  <c r="E18" i="7"/>
  <c r="AB15" i="7"/>
  <c r="Z15" i="7" s="1"/>
  <c r="Y15" i="7"/>
  <c r="E15" i="7"/>
  <c r="AB14" i="7"/>
  <c r="Y14" i="7"/>
  <c r="AA14" i="7" s="1"/>
  <c r="AB13" i="7"/>
  <c r="Y13" i="7"/>
  <c r="AA13" i="7" s="1"/>
  <c r="AE19" i="7" l="1"/>
  <c r="AH36" i="7"/>
  <c r="AF19" i="7"/>
  <c r="AE17" i="7"/>
  <c r="AF13" i="7"/>
  <c r="AC14" i="7"/>
  <c r="AF18" i="7"/>
  <c r="AI19" i="7"/>
  <c r="AH35" i="7"/>
  <c r="AF14" i="7"/>
  <c r="AC13" i="7"/>
  <c r="AE15" i="7"/>
  <c r="AA17" i="7"/>
  <c r="AF17" i="7" s="1"/>
  <c r="Z13" i="7"/>
  <c r="AI13" i="7" s="1"/>
  <c r="Z14" i="7"/>
  <c r="AI14" i="7" s="1"/>
  <c r="AA15" i="7"/>
  <c r="AF15" i="7" s="1"/>
  <c r="AE18" i="7"/>
  <c r="AC19" i="7"/>
  <c r="AG33" i="7"/>
  <c r="AH33" i="7"/>
  <c r="AG21" i="7"/>
  <c r="AH21" i="7"/>
  <c r="AG22" i="7"/>
  <c r="AH22" i="7"/>
  <c r="AG23" i="7"/>
  <c r="AH23" i="7"/>
  <c r="AH20" i="7"/>
  <c r="AG20" i="7"/>
  <c r="AD19" i="7"/>
  <c r="AF16" i="7"/>
  <c r="AC16" i="7"/>
  <c r="AI18" i="7"/>
  <c r="AD18" i="7"/>
  <c r="AG18" i="7" s="1"/>
  <c r="AC17" i="7"/>
  <c r="AI16" i="7"/>
  <c r="AE16" i="7"/>
  <c r="AD15" i="7"/>
  <c r="AE14" i="7" l="1"/>
  <c r="AD14" i="7"/>
  <c r="AH14" i="7" s="1"/>
  <c r="AE13" i="7"/>
  <c r="AI15" i="7"/>
  <c r="AD13" i="7"/>
  <c r="AG13" i="7" s="1"/>
  <c r="AC15" i="7"/>
  <c r="AH15" i="7" s="1"/>
  <c r="AI17" i="7"/>
  <c r="AG14" i="7"/>
  <c r="AH19" i="7"/>
  <c r="AG19" i="7"/>
  <c r="AG16" i="7"/>
  <c r="AH16" i="7"/>
  <c r="AG17" i="7"/>
  <c r="AH17" i="7"/>
  <c r="AH18" i="7"/>
  <c r="AH13" i="7"/>
  <c r="AB10" i="7"/>
  <c r="Z10" i="7" s="1"/>
  <c r="Y10" i="7"/>
  <c r="AG15" i="7" l="1"/>
  <c r="AA10" i="7"/>
  <c r="AC10" i="7" s="1"/>
  <c r="AE10" i="7"/>
  <c r="AD10" i="7"/>
  <c r="Y5" i="7"/>
  <c r="AA5" i="7" s="1"/>
  <c r="AB5" i="7"/>
  <c r="Z5" i="7" s="1"/>
  <c r="AD5" i="7" s="1"/>
  <c r="Y6" i="7"/>
  <c r="AA6" i="7" s="1"/>
  <c r="AB6" i="7"/>
  <c r="Y7" i="7"/>
  <c r="AA7" i="7" s="1"/>
  <c r="AB7" i="7"/>
  <c r="Z7" i="7" s="1"/>
  <c r="Y8" i="7"/>
  <c r="AA8" i="7" s="1"/>
  <c r="AB8" i="7"/>
  <c r="Z8" i="7" s="1"/>
  <c r="Y9" i="7"/>
  <c r="AA9" i="7" s="1"/>
  <c r="AB9" i="7"/>
  <c r="Y4" i="7"/>
  <c r="AA4" i="7" s="1"/>
  <c r="AB4" i="7"/>
  <c r="AI10" i="7" l="1"/>
  <c r="AF4" i="7"/>
  <c r="AF10" i="7"/>
  <c r="AG10" i="7"/>
  <c r="AH10" i="7"/>
  <c r="AC7" i="7"/>
  <c r="AF7" i="7"/>
  <c r="Z4" i="7"/>
  <c r="AD4" i="7" s="1"/>
  <c r="Z9" i="7"/>
  <c r="AE9" i="7" s="1"/>
  <c r="AF6" i="7"/>
  <c r="AE7" i="7"/>
  <c r="Z6" i="7"/>
  <c r="AE6" i="7" s="1"/>
  <c r="AF9" i="7"/>
  <c r="AC9" i="7"/>
  <c r="AF5" i="7"/>
  <c r="AC5" i="7"/>
  <c r="AF8" i="7"/>
  <c r="AC8" i="7"/>
  <c r="AI7" i="7"/>
  <c r="AI8" i="7"/>
  <c r="AE8" i="7"/>
  <c r="AD7" i="7"/>
  <c r="AC6" i="7"/>
  <c r="AD8" i="7"/>
  <c r="AI5" i="7"/>
  <c r="AE5" i="7"/>
  <c r="AC4" i="7"/>
  <c r="AI4" i="7"/>
  <c r="AI9" i="7" l="1"/>
  <c r="AE4" i="7"/>
  <c r="AD6" i="7"/>
  <c r="AD9" i="7"/>
  <c r="AI6" i="7"/>
  <c r="AH8" i="7"/>
  <c r="AH7" i="7"/>
  <c r="AH5" i="7"/>
  <c r="AH4" i="7"/>
  <c r="AH6" i="7" l="1"/>
  <c r="AH9" i="7"/>
</calcChain>
</file>

<file path=xl/sharedStrings.xml><?xml version="1.0" encoding="utf-8"?>
<sst xmlns="http://schemas.openxmlformats.org/spreadsheetml/2006/main" count="858" uniqueCount="415">
  <si>
    <t>Abstract</t>
    <phoneticPr fontId="3" type="noConversion"/>
  </si>
  <si>
    <t>비고</t>
    <phoneticPr fontId="3" type="noConversion"/>
  </si>
  <si>
    <t xml:space="preserve"> </t>
  </si>
  <si>
    <t xml:space="preserve"> Purpose: This study compares signs, symptoms and predictive tools used to diagnose dry eye disease (DED) and ocular surface disorders in six systemic well-defined and non-overlapping diseases. It is well known that these tests are problematic because of a lack of agreement between them in identifying these conditions. Accordingly, we provide here a comparative clinical profile analysis of these different diseases. Method(s): A spontaneous and continuous sample of patients with Sjogren's syndrome (SS) (n = 27), graft-versus-host-disease (GVHD) (n = 28), Graves orbitopathy (n = 28), facial palsy (n = 8), diabetes mellitus without proliferative retinopathy (n = 14) and glaucoma who chronically received topical drugs preserved with benzalkonium chloride (n = 20) were enrolled. Evaluation consisted of a comprehensive protocol encompassing: (1) structured questionnaire - Ocular Surface Disease Index (OSDI); (2) tear osmolarity (TearLab Osmolarity System - Ocusense); (3) tear film break-up time (TBUT); (4) fluorescein and lissamine green staining; (5) Schirmer test and (6) severity grading. Result(s): One hundred and twenty five patients (aged 48.8 years-old+/-14.1, male:female ratio = 0.4) were enrolled in the study, along with 24 age and gender matched controls. Higher scores on DED tests were obtained in Sjogren Syndrome (P&lt;0.05), except for tear film osmolarity that was higher in diabetics (P&lt;0.001) and fluorescein staining, that was higher in facial palsy (P&lt;0.001). TFBUT and OSDI correlated better with other tests. The best combination of diagnostic tests for DED was OSDI, TBUT and Schirmer test (sensitivity 100%, specificity 95% and accuracy 99.3%). Conclusion(s): DED diagnostic test results present a broad range of variability among different conditions. Vital stainings and TBUT correlated best with one another whereas the best test combination to detect DED was: OSDI/TBUT/Schirmer. © 2014 Alves et al.</t>
  </si>
  <si>
    <t xml:space="preserve"> Purpose: To determine the tear osmolarity in patients with tearing secondary to dry eye and other pathologies, and to determine the prevalence of dry eye disease among patients with tearing in an oculoplastics setting. Method(s): 108 eyes of 54 patients with a chief complaint of tearing were prospectively recruited. Subjects were excluded if they used eye drops or contact lenses within 2 hours of assessment, had a history of refractive surgery, an active ocular allergy, or evidence of a systemic disease which affects tear production. A full medical and ocular history was taken with a complete eye exam pertinent to dry eye. Tear osmolarity was measured using the TearLab device. A clinical diagnosis of dry eye was made based on findings, without reference to tear osmolarity. Result(s): Among 86 eyes symptomatic for tearing, 32 eyes had dry eye disease (37%). Patients with dry eye had a significantly higher median tear osmolarity compared to that in patients with other diagnoses (308 mOsm/L vs. 294 mOsm/L, p &lt; 0.0001). At a cut-off of 308 mOsm/L, tear osmolarity resulted in a sensitivity of 50% and a specificity of 88% for the diagnosis of dry eye. Conclusion(s): A significant proportion of patients with tearing in an oculoplastics practice had dry eye disease. The high specificity of tear osmolarity may render it a useful tool to rule in dry eye disease and may assist the oculoplastic surgeon in more accurately determining the cause of tearing. Copyright © Informa Healthcare USA, Inc.</t>
  </si>
  <si>
    <t xml:space="preserve"> PURPOSE: To compare the Ocular Surface Disease Index (OSDI) questionnaire and tear osmolarity, to screen ocular surface alterations in video display terminal (VDT) users.DESIGN: Cross-sectional study.METHODS: Sixty-four VDT workers were screened for ocular surface alterations using OSDI and tear osmolarity. Furthermore, tear film break-up time (TBUT), fluorescein corneal stain, and assessment for meibomian glands dysfunction (MGD) were carried out. The alteration of 2 or more among these parameters was considered a sign of ocular surface dysfunction. Data for the statistical analysis were obtained from the eyes with the worst tear osmolarity score. Main outcome measures were OSDI and tear osmolarity. For the statistical analysis the receiver operating characteristic (ROC) curves and Spearman correlation coefficient were used. A P &lt; .05 was considered statistically significant.RESULTS: The area under the ROC curve (AUC) for tear osmolarity (ranging from 0.71 to 0.86) showed, for all the classification variables considered, statistically significantly higher values than those obtained with OSDI (ranging from 0.51 to 0.58) (P &lt; .01). Furthermore, tear osmolarity showed a direct correlation with corneal stain and ocular surface dysfunction and an inverse correlation for TBUT. No correlation was found between OSDI and the parameters considered.CONCLUSIONS: Tear osmolarity can be considered a more reliable test than OSDI, when screening VDT users for possible ocular surface alterations.</t>
  </si>
  <si>
    <t xml:space="preserve"> PURPOSE:: Tear film hyperosmolarity is recognized as an important pathogenetic factor in dry eye syndrome, but difficulties in its measurement have limited its utility in the recent past. This prospective, nonrandomized, clinical single-center study investigates the osmolarity in tear samples of patients with keratoconjunctivitis sicca compared with healthy controls. METHOD(S):: One hundred thirty-three patients [aged 58 years (51-64 years), 86 women and 47 men] with moderate to severe keratoconjunctivitis sicca and 95 controls [aged 52 years (48-61 years), 55 women and 40 men] were enrolled in the trial. Tear samples were collected directly from the inferior lateral tear meniscus. Inclusion criteria were a tear breakup time of less than 5 seconds, a Schirmer test with anesthesia less than 5 mm, and positive symptoms (Ocular Surface Disease Index score &gt; 83). Tear film osmolarity was analyzed by the TearLab osmometer. RESULT(S):: In our study, patients with moderate to severe keratoconjunctivitis sicca showed a tear film osmolarity of 320 mOsmol/L (301-324 mOsmol/L). The results of the control group were 301 mOsmol/L (298-304 mOsmol/L). Our results revealed a significantly higher tear film osmolarity in patients with moderate to severe keratoconjunctivitis sicca compared with the control group. The sensitivity was 87%, and the specificity was 81%. CONCLUSION(S):: Our results approved the referent value in moderate to severe dry eye of approximately 316 mOsmol/L, as described in the literature. The results showed a significantly higher tear film osmolarity in patients with severe keratoconjunctivitis sicca compared with the healthy controls. Testing tear film osmolarity can be a very effective objective diagnostic tool in the diagnosis of dry eye disease. Copyright © 2011 by Lippincott Williams &amp; Wilkins.</t>
  </si>
  <si>
    <t xml:space="preserve"> PURPOSE. To investigate transepidermal water loss (TEWL) from the ocular area in dry eye disease (DED) and evaluate the correlation between ocular TEWL and other DED parameters. METHODS. Transepidermal water loss from the ocular area in 56 eyes with DED and 38 healthy eyes was measured using a Tewameter TM300 that was equipped with custom made goggles (measuring temperature 24degreeC-26degreeC and relative humidity 35%-45%). The DED group was classified into two subgroups, aqueous deficient dry eye (ADDE) and evaporative dry eye (EDE). Correlations between ocular TEWL and other DED parameters, such as tear osmolarity, tear break-up time (TBUT), corneal staining, conjunctival staining, Schirmer I test, Ocular Surface Disease Index (OSDI), and Visual Analogue Scale score were evaluated. RESULTS. Ocular TEWL was significantly higher in the DED group (63.0 +/- 12.2 g/h/m&lt;sup&gt;2&lt;/sup&gt;) than in the control group (54.7 +/- 14.2 g/h/m&lt;sup&gt;2&lt;/sup&gt;; P = 0.003). Although there was no significant difference, TEWL was higher in the ADDE subgroup (64.0 +/- 10.7 g/h/m&lt;sup&gt;2&lt;/sup&gt;) compared with the EDE subgroup (61.1 +/- 14.9 g/h/m&lt;sup&gt;2&lt;/sup&gt;). Tear break-up time, corneal staining score, and OSDI were significantly correlated with ocular TEWL (P &lt; 0.05) in all participants. Ocular TEWL loss was negatively correlated with Schirmer I test value in the DED group. CONCLUSIONS. Ocular TEWL was significantly higher in DED patients compared with controls, reflecting higher tear evaporation in DED patients. Patients who have shorter Schirmer I test values tend to have higher TEWL values. Not only EDE but also ADDE patients may have increased tear evaporation. Copyright © 2016, Association for Research in Vision and Ophthalmology Inc. All rights reserved.</t>
  </si>
  <si>
    <t xml:space="preserve"> Purpose: To compare the subjective versus Objective dry eye disease (DED) in patients with moderate-severe thyroid eye disease (TED). Method(s): Included were the patients with moderate-severe TED and &gt;=18 years old. They completed the ocular surface disease index (OSDI) questionnaire and had Schirmer, Tear breakup time (TBUT), fluorescein staining, osmolarity, corneal aesthesiometry, and meibomian gland dysfunction (MGD) tests. Excluded were patients with history of any disease, surgery and or medications which might be affecting the ocular surface and incomplete tests results. Subjective DED was defined as OSDI score of &gt;=13 and objective as one abnormal sign (TBUT, Schirmer, Osmolarity, and Staining). Presence of both was defined as definite DED. Result(s): Included were 38 patients (74 eyes) with mean age of 40 years. Subjective DED was detected in 77%, objective in 89.2%, and definite in 67.7% of the eyes. Severe subjective and objective DED were found in 36.5% and 24.3% of the eyes, respectively. TBUT was the most frequent positive test (63.5%). MGD was observed in 56.8% of the eyes. Mean clinical activity score, palpebral fissure, rundle grading, proptosis, corneal aesthesiometry, and presence of MGD were not significantly different between the eyes with and without subjective, objective, or definite DED. Conclusion(s): Definite DED was found in more than 2/3 of the eyes with moderate-severe TED. While frequency of objective DED was higher, severe form of subjective DED was more frequent. No variable was significantly different between the eyes with and without subjective, objective and definite DED. Copyright © 2018 Elsevier Inc.</t>
  </si>
  <si>
    <t xml:space="preserve"> Purpose To evaluate the use of tear osmolarity in the diagnosis of dry eye disease. Design A prospective, observational case series to determine the clinical usefulness of tear osmolarity and commonly used objective tests to diagnose dry eye disease. Methods A multicenter, 10-site study consisting of 314 consecutive subjects between 18 and 82 years of age. Bilateral tear osmolarity, tear film break-up time (TBUT), corneal staining, conjunctival staining, Schirmer test, and meibomian gland grading were performed. Diagnostic performance was measured against a composite index of objective measurements that classified subjects as having normal, mild or moderate, or severe dry eye. The main outcome measures were sensitivity, specificity, area under the receiver operating characteristic curve, and intereye variability. Results Of the 6 tests, tear osmolarity was found to have superior diagnostic performance. The most sensitive threshold between normal and mild or moderate subjects was found to be 308 mOsms/L, whereas the most specific was found at 315 mOsms/L. At a cutoff of 312 mOsms/L, tear hyperosmolarity exhibited 73% sensitivity and 92% specificity. By contrast, the other common tests exhibited either poor sensitivity (corneal staining, 54%; conjunctival staining, 60%; meibomian gland grading, 61%) or poor specificity (tear film break-up time, 45%; Schirmer test, 51%). Tear osmolarity also had the highest area under the receiver operating characteristic curve (0.89). Intereye differences in osmolarity were found to correlate with increasing disease severity (r&lt;sup&gt;2&lt;/sup&gt; = 0.32). Conclusions Tear osmolarity is the best single metric both to diagnose and classify dry eye disease. Intereye variability is a characteristic of dry eye not seen in normal subjects. © 2011 Elsevier Inc.</t>
  </si>
  <si>
    <t xml:space="preserve"> Purpose: To analyze the distribution of tear film osmolarity in patients with dry eye and its association with other ocular surface parameters. Method(s): Tear osmolarity and other quantitative dry eye parameters were obtained from patients with 1) clinically significant dry eye (significant symptoms and ocular surface staining, n = 131), 2) symptoms-only dry eye (significant symptoms but no significant ocular surface staining, n = 52), and 3) controls (no significant symptoms or staining, n = 42). Result(s): Tear osmolarity varied significantly across groups (P = 0.01), with patients with clinically significant dry eye having the highest tear osmolarity (312.0 +/- 16.9 mOsm/L), control patients having the lowest tear osmolarity (305.6 +/- 9.7 mOsm/L), and patients with symptoms-only dry eye falling in between (307.4 +/- 5.6 mOsm/L). Patients with clinically significant dry eye also tended to have a greater intereye difference in osmolarity (12.0 +/- 13.4) than did the individuals with symptoms-only dry eye (9.1 +/- 12.4) and controls (9.0 +/- 7.4) (P = 0.06). In multivariable regression models, higher tear osmolarity was associated with higher Ocular Surface Disease Index, discomfort subscore (P = 0.02), and higher corneal and conjunctival staining scores (P &lt; 0.01 for both). Worse eye tear osmolarity was not correlated with the corresponding tear film breakup time or Schirmer test (P &gt; 0.05 for both). Conclusion(s): Individuals with symptomatic dry eye that is not yet clinically significant seem to have higher and more variable osmolarity measurements than controls, potentially indicating that changes in osmolarity precede clinical findings. Copyright © 2017 Wolters Kluwer Health, Inc. All rights reserved.</t>
  </si>
  <si>
    <t xml:space="preserve"> This retrospective comparative study was to evaluate tear osmolarity measured by I-Pen osmolarity system (I-MED Pharma Inc, Dollard-des-Ormeaux, Quebec, Canada) in healthy subjects without dry eye disease (DED) and patients with DED, and its association with other ocular surface parameters. This study comprised 65 eyes of 65 patients. The ocular surface parameters including tear osmolarity with I-Pen osmometer of the patients who visited the refractive surgery center of Samsung Medical Center between January 1, 2020 and May 31, 2020 were retrospectively collected. The subjects were divided as asymptomatic normal group and symptomatic dry eye group. The distribution of tear osmolarity and its association with other ocular surface parameters were evaluated. Total thirty-two patients (32 eyes) were included in the control group, and 33 patients (33 eyes) were included in the DED group. Tear osmolarity was significantly higher in the DED group. Tear osmolarity was negatively correlated with tear break-up time, and the Schirmer test, and was positively correlated with Ocular Surface Disease Index symptom score. The cut-off value of 318 mOsm/L showed a sensitivity of 90.9% and specificity of 90.6% for diagnosing DED. The I-Pen osmometer can be considered suitable for use in the clinical setting, with good performance in DED diagnosis.</t>
  </si>
  <si>
    <t xml:space="preserve"> Patients treated with allogeneic stem cell transplantation (allo-SCT) often develop ocular complications. To investigate the ocular findings in young long-term survivors after allo-SCT without TBI, we examined 96 patients more than 5 years after transplantation. All patients were under 30 years of age at transplantation. The mean follow-up time was 16.8 years (range 6.0-26.1 years). The study was a part of the Norwegian Allo Survivorship Study investigating health impairments in young survivors after allo-SCT. Ophthalmological examination included visual acuity, tear break-up time, corneal fluorescein staining, Schirmer I test, tear film osmolarity, biomicroscopy and dilated ophthalmoscopy. In patients with known systemic chronic GVHD (cGVHD), ocular GVHD (oGVHD) diagnosed by clinical examination was compared with diagnosis using National Institutes of Health (NIH) or International Chronic Ocular Graft-vs-Host-Disease (ICCGVHD) Consensus Group criteria. We diagnosed dry eye disease (DED) in 52 patients (54%), cataract in 3 patients (3%) and retinopathy in 1 patient (1%). Systemic cGVHD was a risk factor for DED (OR 4.40, CI 1.33-14.56, p = 0.02). Comparison of diagnostic criteria suggests that the more stringent ICCGVHD criteria can better differentiate DED from oGVHD after allo-SCT as compared with the NIH criteria. Copyright © 2018 The Author(s).</t>
  </si>
  <si>
    <t xml:space="preserve"> Purpose: Tear hyperosmolarity is diagnostic of dry eye disease (DED), yet difficulty in measurement has limited its utility; development of new instruments could facilitate its clinical application. This study compares the new OcuSense TearLab osmometer (OcuSense, Inc, San Diego, CA), based on electrical impedance "lab-on-a-chip" nanoliter technology, with the freezing point depression Clifton Osmometer (Clifton Technical Physics, Hartford, NY). Method(s): Thirty-six subjects were recruited: 15 DED (9 women, 6 men age: 41 +/- 16 years) and 21 controls (12 women, 9 men age: 35 +/- 12 years); criteria for DED were noninvasive tear breakup time &lt;10 seconds, Schirmer I test &lt;5 mm, and positive symptoms. Samples were collected from the inferior tear meniscus for testing with both osmometers. Result(s): Osmolarity values measured with OcuSense TearLab were 308 +/- 6 and 321 +/- 16 mOsm/L for controls and dry eye, respectively, and those measured with Clifton were 310 +/- 7 and 323 +/- 14 mOsm/L for controls and dry eye, respectively; these values were significantly different. Significant correlation was found between OcuSense and Clifton measurements (r = 0.904; P = 0.006). Bland-Altman analysis revealed agreement between techniques; the majority of points fell within the 95% confidence limits, and actual values differed by less than 1%. A cutoff value of &gt;316 mOsm/L, derived from the distribution of osmolarity values, was used to diagnose DED with an effectiveness of 73% sensitivity, 90% specificity, and 85% positive predictive value for the OcuSense and 73% sensitivity, 71% specificity, and 65% positive predictive value for the Clifton in the study samples. Conclusion(s): Tear film osmolarity measured with the OcuSense TearLab system correlates well with the Clifton Osmometer. The new instrument has the potential to provide clinicians with a readily available clinically applicable measure, which could become the gold standard in DED. © 2010 by Lippincott Williams &amp; Wilkins.</t>
  </si>
  <si>
    <t xml:space="preserve"> Background: To evaluate the tear osmolarity in patients with dry eye syndrome related to primary Sjogren's Syndrome (SS). Material(s) and Method(s): Twenty eyes of 10 patients with dry eye and primary SS (Group 1) and 20 eyes of 20 subjects who do not have dry eye syndrome (Group 2) were included in this cross-sectional study. In all eyes, ophthalmic examination was performed in the same order: International Ocular Surface Disease Index survey, visual acuity assessment, conjunctival hyperemia scoring, tear osmolarity measurement with TearLabTM Osmolarity System, tear film break-up time assessment, corneal fluorescein staining scoring, ocular surface Lissamine Green staining scoring, anesthetized Schirmer test. Dry eye severity was graded according to Dry Eye Workshop (DEWS) classification system. Result(s): Four eyes with grade 1, four eyes with grade 2, seven eyes with grade 3, and five eyes with grade 4 dryness, according to DEWS system, were included. The mean tear osmolarity value was 301.9 +/- 11.40 mOsm/L (range: 290328) in Group 1, and 294.85 +/- 8.33 mOsm/L (range: 283311) in Group 2 (p = 0.03). In Group 1, tear osmolarity values were positively correlated with OSDI scores (r(18) = 0.55, r&lt;sup&gt;2&lt;/sup&gt; = 0.31, p = 0.01), DEWS classification grades (r(18) = 0.73, r&lt;sup&gt;2&lt;/sup&gt; = 0.54, p &lt; 0.01), temporal and total corneal staining scores (r(18) = 0.67, r&lt;sup&gt;2&lt;/sup&gt; = 0.44, p &lt; 0.01, and r(18) = 0.51, r&lt;sup&gt;2&lt;/sup&gt; = 0.26, p = 0.02, respectively), temporal conjunctival staining scores (r(18) = 58, r &lt;sup&gt;2&lt;/sup&gt; = 0.34, p &lt; 0.01); and negatively correlated with anesthetized Schirmer test results (r(18) = -0.62, r&lt;sup&gt;2&lt;/sup&gt; = 0.38, p &lt; 0.01) and TFBUT (r(18) = -0.50, r&lt;sup&gt;2&lt;/sup&gt; = 0.25, p = 0.02). Conclusion(s): Tear osmolarity values were found to be greater in patients with dry eye syndrome related to primary SS compared to control subjects, and positively correlated with the severity of dry eye. © 2011 Informa Healthcare USA, Inc.</t>
  </si>
  <si>
    <t xml:space="preserve"> Purpose: Tear osmolarity is considered a key point in dry eye disease (DED) and its measurement is the gold standard in dry eye diagnosis. Tear osmolarity was evaluated in dry eye (DE) patients vs. a control group to assess its diagnostic performance compared to clinical and laboratory tests performed in either clinical or research settings. Method(s): Tear osmolarity was measured with the TearLab Osmolarity System (OcuSense) in 25 normal subjects and 105 DE patients (severity score 14, Dry Eye Workshop (DEWS)). The following tests were also performed: Ocular Surface Disease Index (OSDI) symptoms questionnaire, Schirmer I test, Tear Film Break Up Time (TFBUT), ferning test, lissamine green staining, tear clearance, corneal esthesiometry, and conjunctival cytology by scraping and imprint. Statistical evaluation was performed by unpaired Student's t and Mann-Whitney tests, the Spearman's rhoand the Pearson's r correlation coefficients (significance p&lt;0.05); all variables were also analyzed for sensitivity, specificity, Receiver Operating Characteristics (ROC) curves, likelihood ratio LR, and positive predictive value (PPV). Result(s): Tear osmolarity normal values were 296.5+/-9.8 mOsm/L, increasing values were shown stepwise DE severity (mild to moderate to severe dry eye, respectively: 298.1+/-10.6 vs. 306.7+/-9.5 vs. 314.4+/-10.1, p&lt;0.05). A progressive worsening occurred in all the parameters with DED severity increase. Tear osmolarity exhibited the larger correlation strength vs. tear clearance, TFBUT and clinical score, strength increased with DED severity, mainly to inflammatory score and corneal sensitivity. Tear osmolarity 305 mOsm/L was selected as cut-off value for dry eye, 309 mOsm/L for moderate dry eye, 318 mOsm/L for severe dry eye (Area-Under-the-Curve was 0.737, 0.759, and 0.711, respectively). Conclusion(s): Tear osmolarity can now be considered a test suitable to be performed in a clinical setting. It showed a good performance in dry eye diagnosis, higher than the other tests considered, mainly in severe dry eye. Tear osmolarity values should be interpreted as an indicator of DED evolutionary process to severity. © 2010 Informa Healthcare USA, Inc.</t>
  </si>
  <si>
    <t xml:space="preserve"> PURPOSE: To examine the relationships among tear osmolarity, tear film stability, and several measures of dry eye (DE) symptoms in a multivariable analysis. METHODS: A cross-sectional study was conducted with 137 subjects (68 non-contact lens [CL] wearers and 69 soft CL wearers) recruited from a university campus. Tear breakup time (TBUT) was measured noninvasively (NITBUT) and with fluorescein (FTBUT). Tear osmolarity was measured by an osmometer. Dry eye symptoms were assessed using the Dry Eye Flow Chart and several different questionnaires. RESULTS: Subjects ranged in age from 18 to 67 years, with a mean of 28 years. Subjects had a mean (SD) osmolarity of 293 (10) mOsm/L, NITBUT of 14.1 (10.9) seconds, and FTBUT of 14.8 (12.6) seconds. Shorter NITBUT and FTBUT were significantly associated with female sex (p = 0.001 and p = 0.027, respectively) and Asian ethnicity (p = 0.030 and p = 0.004, respectively). There were no clinically significant relationships between tear osmolarity and FTBUT, NITBUT, or DE symptoms. Higher Dry Eye Flow Chart score (i.e., worse symptoms) was associated with older age (p &lt; 0.001), female sex (p = 0.014), CL wear (p &lt; 0.001), shorter NITBUT (p &lt; 0.001), and shorter FTBUT (p = 0.028). The sensitivities and specificities for using clinical measurements to diagnose moderate to severe DE were as follows: osmolarity, 0.67 and 0.46, respectively; NITBUT, 0.72 and 0.52, respectively; and FTBUT, 0.68 and 0.57, respectively. CONCLUSIONS: In a population of asymptomatic, mild and moderate DE patients, increased tear osmolarity was not significantly associated with reported symptom severity and frequency. Tear osmolarity, NITBUT, and FTBUT exhibited similar sensitivities and specificities when used to diagnose moderate to severe DE.</t>
    <phoneticPr fontId="3" type="noConversion"/>
  </si>
  <si>
    <t>TearLab</t>
    <phoneticPr fontId="3" type="noConversion"/>
  </si>
  <si>
    <t xml:space="preserve"> PURPOSE: To analyze diagnostic performance of an ocular surface workup based on automated noninvasive measurements in the diagnosis of meibomian gland dysfunction (MGD).METHODS: Two hundred ninety-eight eyes of 149 patients with MGD and 54 eyes of 27 control patients were analyzed. Ocular Surface Disease Index (OSDI), noninvasive breakup time (BUT), lipid layer thickness, meibomian gland loss, and tear osmolarity were calculated. The correlations among variables in the MGD group were analyzed. The area under the curve (AUC) of receiver operating characteristic curves was calculated.RESULTS: OSDI, noninvasive BUT, and meibomian gland loss were significantly different between MGD and control groups (respectively, 37.9 +/- 19.6 vs. 7.1 +/- 2.8; 8.8 +/- 3.6 vs. 11.0 +/- 3.0; 28.0 +/- 17.6 vs. 21.2 +/- 13.0; always P &lt; 0.05). Positive correlations were found between lipid layer thickness and noninvasive BUT and between meibomian gland loss and OSDI (respectively, r = 0.169, P = 0.004; r = 0.187, P = 0.004). Noninvasive BUT had the highest diagnostic power as a single parameter, followed by meibomian gland loss (respectively AUC = 0.686, AUC = 0.598). When the diagnosis of MGD was made based on either noninvasive BUT or meibomian gland loss being abnormal, sensitivity was 86.2% and specificity 38.5%. When the diagnosis was made on both noninvasive BUT and meibomian gland loss being abnormal, sensitivity was 39.3% and specificity 85.6%.CONCLUSIONS: This automated noninvasive ocular surface workup may represent a useful screening tool for the diagnosis of MGD. In case of positivity of either noninvasive BUT or meibomian gland loss, subsequent qualitative clinical tests should be performed to achieve a reliable diagnosis and more precise characterization of MGD.</t>
  </si>
  <si>
    <t xml:space="preserve"> PURPOSE: To evaluate the diagnostic value of tear osmolarity and several ocular surface parameters in screening for ocular surface alterations in ocular graft-vs-host disease (GVHD) patients.DESIGN: Case-control study.METHODS: Sixty-three patients with ocular GVHD and 74 healthy participants were screened for ocular surface changes using the Ocular Surface Disease Index (OSDI), tear osmolarity, Schirmer test, tear break-up time (TBUT), and fluorescein corneal staining. The severity of ocular GVHD was diagnosed according to the National Institutes of Health (NIH) grading system. The diagnostic sensitivity and specificity and cutoff values were determined for each ocular parameter using a receiver operating characteristic (ROC) curve and area under the curve (AUC) analysis. Significance was defined at P &lt; .05.RESULTS: The tear osmolarity, corneal staining score, and OSDI score gradually increased as the severity of ocular GVHD increased, and Schirmer value gradually decreased as the GVHD grade increased in severity. The Schirmer test showed greatest diagnostic sensitivity and specificity for ocular GVHD (92.1% sensitivity, 85.7% specificity, cutoff = 9 mm), followed by the TBUT (87.3% sensitivity, 75.0% specificity, cutoff = 6 s), tear osmolarity (98.4% sensitivity, 60.7% specificity, cutoff = 311 mOsm/L), corneal staining score (66.7% sensitivity, 82.1% specificity, cutoff = 2), and OSDI score (77.8% sensitivity, 66.1% specificity, cutoff = 20.8).CONCLUSIONS: Multiple diagnostic modalities should be used to detect ocular surface changes in GVHD patients. The severity of ocular GVHD can be effectively monitored using tear osmolarity; however, additional studies are required.</t>
  </si>
  <si>
    <t xml:space="preserve"> This longitudinal cohort study compared ocular surface indicators in forty allogeneic hematopoietic stem cell transplant (HSCT) subjects with twenty healthy controls at baseline and identified changes in ocular graft-versus-host disease (oGVHD). Outcome measures included: Ocular Surface Disease Index (OSDI), tear osmolarity, Schirmer's test, Oxford corneal staining score, tear break-up time (TBUT), and tear and serum biomarkers (IFN-gamma, IL-10, MMP-9, IL-12, IL-13, IL-17alpha, IL-1beta, IL-2, IL-4, IL-6, IL-8, CXCL10, MCP-1, MIP-1alpha, RANTES, TNF-alpha). At baseline the HSCT group had higher median Oxford corneal staining score (1.7 vs. 0.0; P &lt; 0.0001), higher tear TNF-alpha (20.0 vs. 11.2 pg/mL; P &lt; 0.0001), lower tear RANTES (70.4 vs. 190.2 pg/mL; P &lt; 0.0001), higher serum IL-8 (10.2 vs. 4.5 pg/mL; P = 0.0008), and higher serum TNF-alpha (8.7 vs. 4.2 pg/mL; P &lt; 0.0001). The incidence of oGVHD was 62% and associated changes included increased Oxford corneal staining score (4.6 vs. 1.8, P = 0.0001), decreased Schirmer's test (3.0 vs. 10.0; P &lt; 0.0001), and decreased TBUT (4.7 vs. 9.0 s; P = 0.0004). Baseline differences in ocular surface indicators suggest a tendency toward ocular dryness in individuals with hematologic disorders preparing for HSCT. Individuals who developed oGVHD showed changes in corneal staining score, Schirmer's test, and TBUT.</t>
  </si>
  <si>
    <t xml:space="preserve"> Purpose: To evaluate tear film osmolarity (TFO) as a diagnostic tool for detecting chronic ocular graft-versus-host disease (GVHD) in patients after hematopoietic stem cell transplantation and to assess its correlation with the new international chronic ocular GVHD score. Method(s): A group of 204 consecutive patients who underwent hematopoietic stem cell transplantation at University Hospital Wuerzburg in Germany received an ophthalmologic examination after transplantation. TFO was measured and the chronic ocular GVHD score was calculated based on the Schirmer test, corneal fluorescein staining, conjunctival injection, Ocular Surface Disease Index questionnaire, and presence of systemic GVHD. Result(s): A total of 172 patients showed no chronic ocular GVHD. Of the remaining 32 patients using the international chronic ocular GVHD score, 21 were classified as "probably" and 11 as "definite" chronic ocular GVHD. TFO was positively correlated with the new chronic ocular GVHD score (P &lt; 0.01, r 0.35). TFO differed significantly between patients with no ocular GVHD (300 +/- 16.5 mOsm/L) and definite ocular GVHD (337 +/- 36 mOsm/L) - a receiver operating characteristic analysis showed high discrimination capability (area under the curve: 0.91 +/- 0.04) and suggested a threshold level of the TFO value of 312 mOsm/L yielding a sensitivity of 91% and a specificity of 82%. Conclusion(s): TFO can be used for detecting chronic ocular GVHD with high sensitivity and specificity as a noninvasive objective test in addition to traditional dry eye tests. It correlates positively with the diagnostic criteria of a recently established international consensus score for diagnosing the disease. Copyright © 2015 Wolters Kluwer Health, Inc. All rights reserved.</t>
  </si>
  <si>
    <t>Alves(2014)</t>
    <phoneticPr fontId="3" type="noConversion"/>
  </si>
  <si>
    <t>Fenga(2014)</t>
  </si>
  <si>
    <t>Lemp(2011)</t>
  </si>
  <si>
    <t>Mathews(2017)</t>
  </si>
  <si>
    <t>Park(2021)</t>
  </si>
  <si>
    <t>Pathak(2018)</t>
  </si>
  <si>
    <t>Tomlinson(2010)</t>
  </si>
  <si>
    <t>Utine(2011)</t>
  </si>
  <si>
    <t>Versura(2010)</t>
  </si>
  <si>
    <t>Yeh(2015)</t>
  </si>
  <si>
    <t>Attas-Fox(2014)</t>
    <phoneticPr fontId="3" type="noConversion"/>
  </si>
  <si>
    <t>이란</t>
    <phoneticPr fontId="3" type="noConversion"/>
  </si>
  <si>
    <t>미국</t>
    <phoneticPr fontId="3" type="noConversion"/>
  </si>
  <si>
    <t>브라질</t>
    <phoneticPr fontId="3" type="noConversion"/>
  </si>
  <si>
    <t>캐나다</t>
    <phoneticPr fontId="3" type="noConversion"/>
  </si>
  <si>
    <t>이탈리아</t>
    <phoneticPr fontId="3" type="noConversion"/>
  </si>
  <si>
    <t>OSDI</t>
    <phoneticPr fontId="3" type="noConversion"/>
  </si>
  <si>
    <t>미국, 유럽</t>
    <phoneticPr fontId="3" type="noConversion"/>
  </si>
  <si>
    <t>독일</t>
    <phoneticPr fontId="3" type="noConversion"/>
  </si>
  <si>
    <t>터키</t>
    <phoneticPr fontId="3" type="noConversion"/>
  </si>
  <si>
    <t>건성안 환자(20), 건강대조군(20)</t>
    <phoneticPr fontId="3" type="noConversion"/>
  </si>
  <si>
    <t>건성안 환자(224), 건강대조군(75)</t>
    <phoneticPr fontId="3" type="noConversion"/>
  </si>
  <si>
    <t>건성안 환자(15), 건강대조군(21)</t>
    <phoneticPr fontId="3" type="noConversion"/>
  </si>
  <si>
    <t>칠레</t>
    <phoneticPr fontId="3" type="noConversion"/>
  </si>
  <si>
    <t>COI 있음</t>
  </si>
  <si>
    <t>COI 있음</t>
    <phoneticPr fontId="3" type="noConversion"/>
  </si>
  <si>
    <t>건성각결막염 환자(133), 건강대조군(95)</t>
    <phoneticPr fontId="3" type="noConversion"/>
  </si>
  <si>
    <t>한국</t>
    <phoneticPr fontId="3" type="noConversion"/>
  </si>
  <si>
    <t>노르웨이</t>
    <phoneticPr fontId="3" type="noConversion"/>
  </si>
  <si>
    <t>건성안 환자(33), 건강대조군(32)</t>
    <phoneticPr fontId="3" type="noConversion"/>
  </si>
  <si>
    <t>Giannaccare(2018)</t>
    <phoneticPr fontId="3" type="noConversion"/>
  </si>
  <si>
    <t>Na(2015)</t>
  </si>
  <si>
    <t>Pietraszkiewicz(2021)</t>
  </si>
  <si>
    <t>Schargus(2015)</t>
  </si>
  <si>
    <t>연번</t>
    <phoneticPr fontId="3" type="noConversion"/>
  </si>
  <si>
    <t>저자(연도)</t>
    <phoneticPr fontId="3" type="noConversion"/>
  </si>
  <si>
    <t>대상자</t>
    <phoneticPr fontId="3" type="noConversion"/>
  </si>
  <si>
    <t>상세</t>
    <phoneticPr fontId="3" type="noConversion"/>
  </si>
  <si>
    <t>Total</t>
    <phoneticPr fontId="3" type="noConversion"/>
  </si>
  <si>
    <t>N</t>
    <phoneticPr fontId="3" type="noConversion"/>
  </si>
  <si>
    <t>D(+)</t>
    <phoneticPr fontId="3" type="noConversion"/>
  </si>
  <si>
    <t>D(-)</t>
    <phoneticPr fontId="3" type="noConversion"/>
  </si>
  <si>
    <t>검사법</t>
    <phoneticPr fontId="3" type="noConversion"/>
  </si>
  <si>
    <t>중재검사</t>
    <phoneticPr fontId="3" type="noConversion"/>
  </si>
  <si>
    <t>비교검사</t>
    <phoneticPr fontId="3" type="noConversion"/>
  </si>
  <si>
    <t>TP</t>
    <phoneticPr fontId="3" type="noConversion"/>
  </si>
  <si>
    <t>FP</t>
    <phoneticPr fontId="3" type="noConversion"/>
  </si>
  <si>
    <t>FN</t>
    <phoneticPr fontId="3" type="noConversion"/>
  </si>
  <si>
    <t>TN</t>
    <phoneticPr fontId="3" type="noConversion"/>
  </si>
  <si>
    <t>Sn</t>
    <phoneticPr fontId="3" type="noConversion"/>
  </si>
  <si>
    <t>Sp</t>
    <phoneticPr fontId="3" type="noConversion"/>
  </si>
  <si>
    <t>PPV</t>
    <phoneticPr fontId="3" type="noConversion"/>
  </si>
  <si>
    <t>NPV</t>
    <phoneticPr fontId="3" type="noConversion"/>
  </si>
  <si>
    <t>LR+</t>
    <phoneticPr fontId="3" type="noConversion"/>
  </si>
  <si>
    <t>LR-</t>
    <phoneticPr fontId="3" type="noConversion"/>
  </si>
  <si>
    <t>Accuracy</t>
    <phoneticPr fontId="3" type="noConversion"/>
  </si>
  <si>
    <t>AUC</t>
    <phoneticPr fontId="3" type="noConversion"/>
  </si>
  <si>
    <t>값</t>
    <phoneticPr fontId="3" type="noConversion"/>
  </si>
  <si>
    <t>%</t>
    <phoneticPr fontId="3" type="noConversion"/>
  </si>
  <si>
    <t>95% CI</t>
    <phoneticPr fontId="3" type="noConversion"/>
  </si>
  <si>
    <t>TearLab</t>
  </si>
  <si>
    <t>Schirmer</t>
    <phoneticPr fontId="3" type="noConversion"/>
  </si>
  <si>
    <t>&gt;20</t>
  </si>
  <si>
    <t>&gt;310</t>
  </si>
  <si>
    <t>&lt;10</t>
  </si>
  <si>
    <t>TFBUT</t>
    <phoneticPr fontId="3" type="noConversion"/>
  </si>
  <si>
    <t>&lt;6</t>
  </si>
  <si>
    <t>임계값</t>
    <phoneticPr fontId="3" type="noConversion"/>
  </si>
  <si>
    <t>임계값
단위</t>
    <phoneticPr fontId="3" type="noConversion"/>
  </si>
  <si>
    <t>mm</t>
    <phoneticPr fontId="3" type="noConversion"/>
  </si>
  <si>
    <t>sec</t>
    <phoneticPr fontId="3" type="noConversion"/>
  </si>
  <si>
    <t>score</t>
    <phoneticPr fontId="3" type="noConversion"/>
  </si>
  <si>
    <t>mOsm/L</t>
    <phoneticPr fontId="3" type="noConversion"/>
  </si>
  <si>
    <t>건성안 환자(125), 건강대조군(24)</t>
    <phoneticPr fontId="3" type="noConversion"/>
  </si>
  <si>
    <t>Na(2015)</t>
    <phoneticPr fontId="3" type="noConversion"/>
  </si>
  <si>
    <t>≥3</t>
    <phoneticPr fontId="3" type="noConversion"/>
  </si>
  <si>
    <t>Attas-Fox(2014)</t>
  </si>
  <si>
    <t>≥308</t>
    <phoneticPr fontId="3" type="noConversion"/>
  </si>
  <si>
    <t>mOsm/L</t>
    <phoneticPr fontId="3" type="noConversion"/>
  </si>
  <si>
    <t>없음</t>
    <phoneticPr fontId="3" type="noConversion"/>
  </si>
  <si>
    <t>Cartes(2019)</t>
    <phoneticPr fontId="3" type="noConversion"/>
  </si>
  <si>
    <t>건성안 환자(20), 건강대조군(20)</t>
    <phoneticPr fontId="3" type="noConversion"/>
  </si>
  <si>
    <t>&gt;308</t>
    <phoneticPr fontId="3" type="noConversion"/>
  </si>
  <si>
    <r>
      <rPr>
        <b/>
        <sz val="11"/>
        <color theme="1"/>
        <rFont val="맑은 고딕"/>
        <family val="3"/>
        <charset val="129"/>
        <scheme val="minor"/>
      </rPr>
      <t>논문에 보고된</t>
    </r>
    <r>
      <rPr>
        <sz val="11"/>
        <color theme="1"/>
        <rFont val="맑은 고딕"/>
        <family val="2"/>
        <charset val="129"/>
        <scheme val="minor"/>
      </rPr>
      <t xml:space="preserve"> 진단정확도</t>
    </r>
    <phoneticPr fontId="3" type="noConversion"/>
  </si>
  <si>
    <r>
      <rPr>
        <b/>
        <sz val="11"/>
        <color theme="1"/>
        <rFont val="맑은 고딕"/>
        <family val="3"/>
        <charset val="129"/>
        <scheme val="minor"/>
      </rPr>
      <t>[자동계산] 계산된</t>
    </r>
    <r>
      <rPr>
        <sz val="11"/>
        <color theme="1"/>
        <rFont val="맑은 고딕"/>
        <family val="2"/>
        <charset val="129"/>
        <scheme val="minor"/>
      </rPr>
      <t xml:space="preserve"> 진단정확도</t>
    </r>
    <phoneticPr fontId="3" type="noConversion"/>
  </si>
  <si>
    <t>TearLab, 양안차</t>
    <phoneticPr fontId="3" type="noConversion"/>
  </si>
  <si>
    <t>&gt;8</t>
    <phoneticPr fontId="3" type="noConversion"/>
  </si>
  <si>
    <t>Fenga(2014)</t>
    <phoneticPr fontId="3" type="noConversion"/>
  </si>
  <si>
    <t>&gt;308</t>
    <phoneticPr fontId="3" type="noConversion"/>
  </si>
  <si>
    <t>&gt;12</t>
    <phoneticPr fontId="3" type="noConversion"/>
  </si>
  <si>
    <t>0.457-0.709</t>
    <phoneticPr fontId="3" type="noConversion"/>
  </si>
  <si>
    <t>0.648-0.866</t>
    <phoneticPr fontId="3" type="noConversion"/>
  </si>
  <si>
    <t>&gt;303</t>
    <phoneticPr fontId="3" type="noConversion"/>
  </si>
  <si>
    <t>Noninvasive BUT</t>
    <phoneticPr fontId="3" type="noConversion"/>
  </si>
  <si>
    <t>Meibomian gland loss</t>
    <phoneticPr fontId="3" type="noConversion"/>
  </si>
  <si>
    <t>Lipid layer thickness</t>
    <phoneticPr fontId="3" type="noConversion"/>
  </si>
  <si>
    <t>≤9.6</t>
    <phoneticPr fontId="3" type="noConversion"/>
  </si>
  <si>
    <t>&gt;20</t>
    <phoneticPr fontId="3" type="noConversion"/>
  </si>
  <si>
    <t>%</t>
    <phoneticPr fontId="3" type="noConversion"/>
  </si>
  <si>
    <t>≤2</t>
    <phoneticPr fontId="3" type="noConversion"/>
  </si>
  <si>
    <t>0.500-0.609</t>
    <phoneticPr fontId="3" type="noConversion"/>
  </si>
  <si>
    <t>0.635–0.734</t>
    <phoneticPr fontId="3" type="noConversion"/>
  </si>
  <si>
    <t>0.544–0.651</t>
    <phoneticPr fontId="3" type="noConversion"/>
  </si>
  <si>
    <t>0.490–0.599</t>
    <phoneticPr fontId="3" type="noConversion"/>
  </si>
  <si>
    <t>Giannaccare(2018)</t>
    <phoneticPr fontId="3" type="noConversion"/>
  </si>
  <si>
    <t>Jacobi(2011)</t>
    <phoneticPr fontId="3" type="noConversion"/>
  </si>
  <si>
    <t>Jeon(2016)</t>
    <phoneticPr fontId="3" type="noConversion"/>
  </si>
  <si>
    <t>0.553-0.775</t>
    <phoneticPr fontId="3" type="noConversion"/>
  </si>
  <si>
    <t>VAS</t>
    <phoneticPr fontId="3" type="noConversion"/>
  </si>
  <si>
    <t>score</t>
    <phoneticPr fontId="3" type="noConversion"/>
  </si>
  <si>
    <t>0.951-0.999</t>
    <phoneticPr fontId="3" type="noConversion"/>
  </si>
  <si>
    <t>OSDI</t>
    <phoneticPr fontId="3" type="noConversion"/>
  </si>
  <si>
    <t>0.945-0.998</t>
    <phoneticPr fontId="3" type="noConversion"/>
  </si>
  <si>
    <t>Kashkouli(2018)</t>
    <phoneticPr fontId="3" type="noConversion"/>
  </si>
  <si>
    <t>갑상선안병증 환자(38명, 74안)</t>
    <phoneticPr fontId="3" type="noConversion"/>
  </si>
  <si>
    <t>건성안 환자(28명, 56안), 건강대조군(19명, 38안)</t>
    <phoneticPr fontId="3" type="noConversion"/>
  </si>
  <si>
    <t>OSDI</t>
    <phoneticPr fontId="3" type="noConversion"/>
  </si>
  <si>
    <t>TBUT</t>
    <phoneticPr fontId="3" type="noConversion"/>
  </si>
  <si>
    <t>Lemp(2011)</t>
    <phoneticPr fontId="3" type="noConversion"/>
  </si>
  <si>
    <t>TBUT</t>
    <phoneticPr fontId="3" type="noConversion"/>
  </si>
  <si>
    <t>Corneal stain</t>
    <phoneticPr fontId="3" type="noConversion"/>
  </si>
  <si>
    <t>Conjunctival stain</t>
    <phoneticPr fontId="3" type="noConversion"/>
  </si>
  <si>
    <t>Meibomian grade</t>
    <phoneticPr fontId="3" type="noConversion"/>
  </si>
  <si>
    <t>&gt;311</t>
    <phoneticPr fontId="3" type="noConversion"/>
  </si>
  <si>
    <t>&lt;18</t>
    <phoneticPr fontId="3" type="noConversion"/>
  </si>
  <si>
    <t>mm</t>
    <phoneticPr fontId="3" type="noConversion"/>
  </si>
  <si>
    <t>&gt;Grade1</t>
    <phoneticPr fontId="3" type="noConversion"/>
  </si>
  <si>
    <t>&gt;Grade2</t>
    <phoneticPr fontId="3" type="noConversion"/>
  </si>
  <si>
    <t>&gt;Grade5</t>
    <phoneticPr fontId="3" type="noConversion"/>
  </si>
  <si>
    <t>건성안 환자(224), 건강대조군(75)</t>
    <phoneticPr fontId="3" type="noConversion"/>
  </si>
  <si>
    <t>Mathews(2017)</t>
    <phoneticPr fontId="3" type="noConversion"/>
  </si>
  <si>
    <t>≥10</t>
    <phoneticPr fontId="3" type="noConversion"/>
  </si>
  <si>
    <t>grade</t>
    <phoneticPr fontId="3" type="noConversion"/>
  </si>
  <si>
    <t>Park(2021)</t>
    <phoneticPr fontId="3" type="noConversion"/>
  </si>
  <si>
    <t>I-Pen</t>
    <phoneticPr fontId="3" type="noConversion"/>
  </si>
  <si>
    <t>건성안 환자(33), 건강대조군(32)</t>
  </si>
  <si>
    <t>Pathak(2018)</t>
    <phoneticPr fontId="3" type="noConversion"/>
  </si>
  <si>
    <t>Conjunctival inflammation</t>
    <phoneticPr fontId="3" type="noConversion"/>
  </si>
  <si>
    <t>mm</t>
    <phoneticPr fontId="3" type="noConversion"/>
  </si>
  <si>
    <t>sec</t>
    <phoneticPr fontId="3" type="noConversion"/>
  </si>
  <si>
    <r>
      <rPr>
        <sz val="11"/>
        <color theme="1"/>
        <rFont val="맑은 고딕"/>
        <family val="3"/>
        <charset val="129"/>
      </rPr>
      <t>≤</t>
    </r>
    <r>
      <rPr>
        <sz val="11"/>
        <color theme="1"/>
        <rFont val="맑은 고딕"/>
        <family val="2"/>
        <charset val="129"/>
        <scheme val="minor"/>
      </rPr>
      <t>5</t>
    </r>
    <phoneticPr fontId="3" type="noConversion"/>
  </si>
  <si>
    <t>≤5</t>
    <phoneticPr fontId="3" type="noConversion"/>
  </si>
  <si>
    <r>
      <rPr>
        <sz val="11"/>
        <color theme="1"/>
        <rFont val="맑은 고딕"/>
        <family val="3"/>
        <charset val="129"/>
      </rPr>
      <t>≥</t>
    </r>
    <r>
      <rPr>
        <sz val="11"/>
        <color theme="1"/>
        <rFont val="맑은 고딕"/>
        <family val="2"/>
        <charset val="129"/>
        <scheme val="minor"/>
      </rPr>
      <t>13</t>
    </r>
    <phoneticPr fontId="3" type="noConversion"/>
  </si>
  <si>
    <t>≥grade1</t>
    <phoneticPr fontId="3" type="noConversion"/>
  </si>
  <si>
    <t>동종조혈모세포이식 환자(96)</t>
  </si>
  <si>
    <t>Tomlinson(2010)</t>
    <phoneticPr fontId="3" type="noConversion"/>
  </si>
  <si>
    <t>Clifton</t>
  </si>
  <si>
    <t>건성안 환자(15), 건강대조군(21)</t>
  </si>
  <si>
    <t>Utine(2011)</t>
    <phoneticPr fontId="3" type="noConversion"/>
  </si>
  <si>
    <t>Tear clearance</t>
    <phoneticPr fontId="3" type="noConversion"/>
  </si>
  <si>
    <t>score</t>
  </si>
  <si>
    <t>grade</t>
    <phoneticPr fontId="3" type="noConversion"/>
  </si>
  <si>
    <t>mm</t>
    <phoneticPr fontId="3" type="noConversion"/>
  </si>
  <si>
    <t>Conjunctival Scraping Cytology</t>
    <phoneticPr fontId="3" type="noConversion"/>
  </si>
  <si>
    <t>Ferning test</t>
    <phoneticPr fontId="3" type="noConversion"/>
  </si>
  <si>
    <t>Corneal Esthesiometry</t>
    <phoneticPr fontId="3" type="noConversion"/>
  </si>
  <si>
    <t>Conjunctival Imprint Cytology</t>
    <phoneticPr fontId="3" type="noConversion"/>
  </si>
  <si>
    <t>&gt; 305</t>
  </si>
  <si>
    <t>≥ 309</t>
  </si>
  <si>
    <t>&gt; 318</t>
  </si>
  <si>
    <t>≥ 2</t>
  </si>
  <si>
    <t>&gt; 2</t>
  </si>
  <si>
    <t>&gt; 3</t>
  </si>
  <si>
    <t>≥ 4</t>
  </si>
  <si>
    <t>≥ 6</t>
  </si>
  <si>
    <t>≥ 9</t>
  </si>
  <si>
    <t>≥ 2.5</t>
  </si>
  <si>
    <t>≤ 48</t>
  </si>
  <si>
    <t>&lt; 46</t>
  </si>
  <si>
    <t>≤ 46</t>
  </si>
  <si>
    <t>&gt; 1</t>
  </si>
  <si>
    <t>≥ 1.5</t>
  </si>
  <si>
    <t>dilution</t>
    <phoneticPr fontId="3" type="noConversion"/>
  </si>
  <si>
    <t>Yeh(2015)</t>
    <phoneticPr fontId="3" type="noConversion"/>
  </si>
  <si>
    <t>NITBUT</t>
    <phoneticPr fontId="3" type="noConversion"/>
  </si>
  <si>
    <t>FTBUT</t>
    <phoneticPr fontId="3" type="noConversion"/>
  </si>
  <si>
    <t>건성안 환자(105명, 141안), 건강대조군(25명, 25안)</t>
    <phoneticPr fontId="3" type="noConversion"/>
  </si>
  <si>
    <t>콘택트렌즈착용자(69), 미착용자(68)</t>
  </si>
  <si>
    <t>0.842–0.969</t>
  </si>
  <si>
    <t>0.757-0.910</t>
    <phoneticPr fontId="3" type="noConversion"/>
  </si>
  <si>
    <t>0.733–0.881</t>
    <phoneticPr fontId="3" type="noConversion"/>
  </si>
  <si>
    <t>0.655–0.833</t>
  </si>
  <si>
    <t>0.0794–0.927</t>
    <phoneticPr fontId="3" type="noConversion"/>
  </si>
  <si>
    <t>&gt;310</t>
    <phoneticPr fontId="3" type="noConversion"/>
  </si>
  <si>
    <t>score</t>
    <phoneticPr fontId="3" type="noConversion"/>
  </si>
  <si>
    <t>Schargus(2015)</t>
    <phoneticPr fontId="3" type="noConversion"/>
  </si>
  <si>
    <t>연구설계</t>
    <phoneticPr fontId="3" type="noConversion"/>
  </si>
  <si>
    <t>연구목적</t>
    <phoneticPr fontId="3" type="noConversion"/>
  </si>
  <si>
    <t>검사방법</t>
    <phoneticPr fontId="3" type="noConversion"/>
  </si>
  <si>
    <t>목표질환</t>
    <phoneticPr fontId="3" type="noConversion"/>
  </si>
  <si>
    <t>진단기준</t>
    <phoneticPr fontId="3" type="noConversion"/>
  </si>
  <si>
    <t>참고표준검사</t>
    <phoneticPr fontId="3" type="noConversion"/>
  </si>
  <si>
    <t>결론</t>
    <phoneticPr fontId="3" type="noConversion"/>
  </si>
  <si>
    <t>Tearlab</t>
    <phoneticPr fontId="3" type="noConversion"/>
  </si>
  <si>
    <t>&gt;310 mOsm/L</t>
    <phoneticPr fontId="3" type="noConversion"/>
  </si>
  <si>
    <t>&gt;308 mOsm/L</t>
    <phoneticPr fontId="3" type="noConversion"/>
  </si>
  <si>
    <t>&gt;303 mOsm/L</t>
    <phoneticPr fontId="3" type="noConversion"/>
  </si>
  <si>
    <t>≥308 mOsm/L</t>
    <phoneticPr fontId="3" type="noConversion"/>
  </si>
  <si>
    <t>≤9.6 sec</t>
    <phoneticPr fontId="3" type="noConversion"/>
  </si>
  <si>
    <t>&gt;20%</t>
    <phoneticPr fontId="3" type="noConversion"/>
  </si>
  <si>
    <t>≤2</t>
    <phoneticPr fontId="3" type="noConversion"/>
  </si>
  <si>
    <t>295.5 mOsm/L</t>
    <phoneticPr fontId="3" type="noConversion"/>
  </si>
  <si>
    <t>308 mOsm/L</t>
    <phoneticPr fontId="3" type="noConversion"/>
  </si>
  <si>
    <t>&gt;311 mOsms/L</t>
    <phoneticPr fontId="3" type="noConversion"/>
  </si>
  <si>
    <t>&lt;10 sec</t>
    <phoneticPr fontId="3" type="noConversion"/>
  </si>
  <si>
    <t>&lt;18 mm</t>
    <phoneticPr fontId="3" type="noConversion"/>
  </si>
  <si>
    <t>진단적 환자-대조군 연구</t>
    <phoneticPr fontId="3" type="noConversion"/>
  </si>
  <si>
    <t>연구수행
국가</t>
    <phoneticPr fontId="3" type="noConversion"/>
  </si>
  <si>
    <t>제1저자
(출판연도)</t>
    <phoneticPr fontId="3" type="noConversion"/>
  </si>
  <si>
    <t>진단적 코호트 연구</t>
    <phoneticPr fontId="3" type="noConversion"/>
  </si>
  <si>
    <t>건성안</t>
    <phoneticPr fontId="3" type="noConversion"/>
  </si>
  <si>
    <t>안구표면 기능장애(Ocular surface dysfunction)</t>
    <phoneticPr fontId="3" type="noConversion"/>
  </si>
  <si>
    <t>OSDI</t>
    <phoneticPr fontId="3" type="noConversion"/>
  </si>
  <si>
    <t>없음</t>
    <phoneticPr fontId="3" type="noConversion"/>
  </si>
  <si>
    <t>눈 이식편대숙주병(ocular graft-versus-host disease, oGVHD)</t>
    <phoneticPr fontId="3" type="noConversion"/>
  </si>
  <si>
    <r>
      <rPr>
        <sz val="11"/>
        <color theme="1"/>
        <rFont val="맑은 고딕"/>
        <family val="3"/>
        <charset val="129"/>
      </rPr>
      <t>≤</t>
    </r>
    <r>
      <rPr>
        <sz val="11"/>
        <color theme="1"/>
        <rFont val="맑은 고딕"/>
        <family val="2"/>
        <charset val="129"/>
        <scheme val="minor"/>
      </rPr>
      <t>5 mm</t>
    </r>
    <phoneticPr fontId="3" type="noConversion"/>
  </si>
  <si>
    <t>≤5 sec</t>
    <phoneticPr fontId="3" type="noConversion"/>
  </si>
  <si>
    <t>317.2 mOsm/L</t>
    <phoneticPr fontId="3" type="noConversion"/>
  </si>
  <si>
    <t>건성안 증상</t>
    <phoneticPr fontId="3" type="noConversion"/>
  </si>
  <si>
    <r>
      <t>임상적 진단: Patients with ocular discomfort symptoms (OSDI</t>
    </r>
    <r>
      <rPr>
        <sz val="11"/>
        <color theme="1"/>
        <rFont val="맑은 고딕"/>
        <family val="3"/>
        <charset val="129"/>
      </rPr>
      <t>≥</t>
    </r>
    <r>
      <rPr>
        <sz val="11"/>
        <color theme="1"/>
        <rFont val="맑은 고딕"/>
        <family val="2"/>
        <charset val="129"/>
        <scheme val="minor"/>
      </rPr>
      <t>13) and at least one clinical sign of MGD (namely terminal duct obstruction, plugging of the meibomian glands, turbid secretions, inflammation and swelling of the eyelid margin, or poor meibum expression) were enrolled in the MGD group</t>
    </r>
    <phoneticPr fontId="3" type="noConversion"/>
  </si>
  <si>
    <t>임상적 진단: DEWS dry eye severity grading system</t>
    <phoneticPr fontId="3" type="noConversion"/>
  </si>
  <si>
    <t>임상적 진단: Subjective DED was defined as OSDI score of ≥13 and objective as one abnormal sign (TBUT, Schirmer, osmolarity, or staining). Presence of both subjective and objective DED was considered definite DED)</t>
    <phoneticPr fontId="3" type="noConversion"/>
  </si>
  <si>
    <t>임상적 진단: Dry Eye Workshop severity scale</t>
    <phoneticPr fontId="3" type="noConversion"/>
  </si>
  <si>
    <r>
      <t>임상적 진단: Clinically significant dry eye was defined as the presence of dry eye signs (OSS</t>
    </r>
    <r>
      <rPr>
        <sz val="11"/>
        <color theme="1"/>
        <rFont val="맑은 고딕"/>
        <family val="3"/>
        <charset val="129"/>
      </rPr>
      <t>≥</t>
    </r>
    <r>
      <rPr>
        <sz val="11"/>
        <color theme="1"/>
        <rFont val="맑은 고딕"/>
        <family val="3"/>
        <charset val="129"/>
        <scheme val="minor"/>
      </rPr>
      <t>3) in at least 1 eye with significant symptoms (OSDI score&gt;12). Absence of clinically significant dry eye signs (OSS&lt;3 OU) but significant
dry eye symptoms (OSDI score&gt;12) was classified as symptoms-only dry eye)</t>
    </r>
    <phoneticPr fontId="3" type="noConversion"/>
  </si>
  <si>
    <t>NIH definition</t>
    <phoneticPr fontId="3" type="noConversion"/>
  </si>
  <si>
    <t>임상적 진단: Diagnosis of DED was based on patient symptoms, clinical findings of a comprehensive ocular examination and the results of diagnostic tests, which were performed according to the recommendations of the Dry Eye Work Shop</t>
    <phoneticPr fontId="3" type="noConversion"/>
  </si>
  <si>
    <t>임상적 진단: Diagnosis of Dry Eye Disease (DED) was made according to the 2007 Report of the International Dry Eye Workshop (DEWS), Diagnosis of oGVHD was made according to the NIH consensus criteria (2014)</t>
    <phoneticPr fontId="3" type="noConversion"/>
  </si>
  <si>
    <t>임상적 진단: Dry eye flow chart and several different questionnaires</t>
    <phoneticPr fontId="3" type="noConversion"/>
  </si>
  <si>
    <t>ICCGVDH criteria</t>
    <phoneticPr fontId="3" type="noConversion"/>
  </si>
  <si>
    <t>NIH criteria</t>
    <phoneticPr fontId="3" type="noConversion"/>
  </si>
  <si>
    <t>306 mOsm/L</t>
    <phoneticPr fontId="3" type="noConversion"/>
  </si>
  <si>
    <t>312 mOsm/L</t>
    <phoneticPr fontId="3" type="noConversion"/>
  </si>
  <si>
    <t>310 mOsm/L</t>
    <phoneticPr fontId="3" type="noConversion"/>
  </si>
  <si>
    <t>건성안 환자(28), 건강대조군(19)</t>
    <phoneticPr fontId="3" type="noConversion"/>
  </si>
  <si>
    <t>건성안 환자(131), 증상만 있는 건성안 환자(52), 건강대조군(41)</t>
    <phoneticPr fontId="3" type="noConversion"/>
  </si>
  <si>
    <t>눈 이식편대숙주병 환자(63), 건강대조군(74)</t>
    <phoneticPr fontId="3" type="noConversion"/>
  </si>
  <si>
    <t>동종조혈모세포이식 환자(96)</t>
    <phoneticPr fontId="3" type="noConversion"/>
  </si>
  <si>
    <t>동종조혈모세포이식 환자(34), 건강대조군(20)</t>
    <phoneticPr fontId="3" type="noConversion"/>
  </si>
  <si>
    <t>동종조혈모세포이식 환자(204)</t>
    <phoneticPr fontId="3" type="noConversion"/>
  </si>
  <si>
    <t>마이봄샘 기능장애 환자(149명, 298안), 건강대조군(27명, 54안)</t>
    <phoneticPr fontId="3" type="noConversion"/>
  </si>
  <si>
    <t>≥309 mOsm/L</t>
    <phoneticPr fontId="3" type="noConversion"/>
  </si>
  <si>
    <t>&gt;318 mOsm/L</t>
    <phoneticPr fontId="3" type="noConversion"/>
  </si>
  <si>
    <t>&gt;305 mOsm/L</t>
    <phoneticPr fontId="3" type="noConversion"/>
  </si>
  <si>
    <t>≥10 mOsm/L</t>
    <phoneticPr fontId="3" type="noConversion"/>
  </si>
  <si>
    <t>TearLab</t>
    <phoneticPr fontId="3" type="noConversion"/>
  </si>
  <si>
    <t>Mild vs Moderate</t>
    <phoneticPr fontId="3" type="noConversion"/>
  </si>
  <si>
    <t>양안 삼투압 차</t>
    <phoneticPr fontId="3" type="noConversion"/>
  </si>
  <si>
    <t>no oGVHD vs difinite oGVHD</t>
    <phoneticPr fontId="3" type="noConversion"/>
  </si>
  <si>
    <t>no oGVHD vs probable oGVHD</t>
    <phoneticPr fontId="3" type="noConversion"/>
  </si>
  <si>
    <t>없음</t>
    <phoneticPr fontId="3" type="noConversion"/>
  </si>
  <si>
    <t>Moderate vs Severe</t>
    <phoneticPr fontId="3" type="noConversion"/>
  </si>
  <si>
    <t xml:space="preserve">no/mild DE symptoms(DEFC scores 1~3) vs moderate-to-severe symptoms (DEFC scores 4~5) </t>
    <phoneticPr fontId="3" type="noConversion"/>
  </si>
  <si>
    <t>Normal vs 건성안</t>
    <phoneticPr fontId="3" type="noConversion"/>
  </si>
  <si>
    <t>건성안 진단검사 결과는 각 질병 내에서 큰 변동성(variability)을 나타냄. 염색과 TBUT의 상관성이 가장 높았으며 건성안 진단을 위한 최적의 조합은 OSDI/TBUT/Schirmer였음</t>
    <phoneticPr fontId="3" type="noConversion"/>
  </si>
  <si>
    <t>Corneal staining with fluorescein</t>
    <phoneticPr fontId="3" type="noConversion"/>
  </si>
  <si>
    <t>Conjunctival staining with lissamine green</t>
    <phoneticPr fontId="3" type="noConversion"/>
  </si>
  <si>
    <t>6가지 질병에서 나타나는 건성안 및 안구표면 기능장애의 진단을 위한 여러가지 검사도구의 기능을 평가하고자 함</t>
    <phoneticPr fontId="3" type="noConversion"/>
  </si>
  <si>
    <t>분석에 포함된 대상자(대상자 수)</t>
    <phoneticPr fontId="3" type="noConversion"/>
  </si>
  <si>
    <t xml:space="preserve">&gt;20 </t>
    <phoneticPr fontId="3" type="noConversion"/>
  </si>
  <si>
    <t>&lt;6 sec</t>
    <phoneticPr fontId="3" type="noConversion"/>
  </si>
  <si>
    <t>&lt;10 mm</t>
    <phoneticPr fontId="3" type="noConversion"/>
  </si>
  <si>
    <t>건성안과 다른 병리적 이유(pathologies)로 인한 이차적인 눈물흘림(tearing)이 있는 환자들에서 눈물의 삼투압을 측정하고, 해당 환자들에서 건성안의 유병률을 결정하고자 함</t>
    <phoneticPr fontId="3" type="noConversion"/>
  </si>
  <si>
    <t>임상적 진단: 두 명의 안과의사의 국제적인 기준에 따른 임상적 진단</t>
    <phoneticPr fontId="3" type="noConversion"/>
  </si>
  <si>
    <t>눈물흘림증이 있는 환자들의 상당수에서 건성안이 있었음. 삼투압 검사의 높은 특이도는 건성안의 진단(rule in)에 유용하며 눈물흘림증의 원인을 정확히 파악하는 데에 도움을 줄 것임</t>
    <phoneticPr fontId="3" type="noConversion"/>
  </si>
  <si>
    <t>진단적 코호트 연구(연구자의 설계에 따르면 진단적 환자-대조군 연구에 해당하지만 진단정확성은 건성안 환자군 내에서 도출하여 진단적 코호트 연구로 제시함)</t>
    <phoneticPr fontId="3" type="noConversion"/>
  </si>
  <si>
    <t>TearLab</t>
    <phoneticPr fontId="3" type="noConversion"/>
  </si>
  <si>
    <t>눈물흘림(tearing) 환자(54명, 108안)</t>
    <phoneticPr fontId="3" type="noConversion"/>
  </si>
  <si>
    <t>대상자 정의(대상자 수)</t>
    <phoneticPr fontId="3" type="noConversion"/>
  </si>
  <si>
    <t>연구대상자</t>
    <phoneticPr fontId="3" type="noConversion"/>
  </si>
  <si>
    <t>건성안 환자와 건강대조군 간의 눈물의 삼투압 측정값의 변동성(variability)을 측정하고자 함</t>
    <phoneticPr fontId="3" type="noConversion"/>
  </si>
  <si>
    <t>임상적 진단: 다음 세 가지 중 적어도 두 가지를 충족하지 못하는 경우 OSDI &lt;12, TFBUT &gt;8 s, and Schirmer’s test without anesthesia &gt;10 mm</t>
    <phoneticPr fontId="3" type="noConversion"/>
  </si>
  <si>
    <t>건성안 환자에서 건강대조군에 비해 삼투압과 삼투압 변동성(variability)이 모두 유의하게 높았음. Machine learning 기법의 정확도는 높았음. 눈물의 삼투압의 높은 변동성을 건성안의 특징이라고 할 수 있음</t>
    <phoneticPr fontId="3" type="noConversion"/>
  </si>
  <si>
    <t>영상표시장치(VDT) 이용자(64)</t>
    <phoneticPr fontId="3" type="noConversion"/>
  </si>
  <si>
    <t>영상표시장치(video display terminal, VDT) 이용자들에서 안구표면 기능장애가 발생할 위험을 선별하기 위한 도구로서 OSDI 설문과 눈물의 삼투압 검사의 성능을 비교하고자 함</t>
    <phoneticPr fontId="3" type="noConversion"/>
  </si>
  <si>
    <t>눈물의 삼투압 검사는 VDT 이용자들에서 안구표면 이상을 선별하는 데에 ODSI보다 더 신뢰할 수 있는 검사임</t>
    <phoneticPr fontId="3" type="noConversion"/>
  </si>
  <si>
    <t>임상적 진단: TBUT, cornea fluorescein stain, MGD 중 적어도 2개 이상에서 비정상에 해당하는 경우: TBUT &lt;5 seconds 인 경우 비정상; Staining 결과 score &gt;3인 경우 비정상; MGD score &gt;1인 경우 비정상</t>
    <phoneticPr fontId="3" type="noConversion"/>
  </si>
  <si>
    <r>
      <t>임상적 진단: 다음 중 적어도 하나에 해당하는 경우: Ocular Surface Disease Index (OSDI) score&gt;20 and/or Schirmer test (ST)&lt;10 mm or tear break up time (TFBUT)</t>
    </r>
    <r>
      <rPr>
        <sz val="11"/>
        <color theme="1"/>
        <rFont val="맑은 고딕"/>
        <family val="3"/>
        <charset val="129"/>
      </rPr>
      <t>≤</t>
    </r>
    <r>
      <rPr>
        <sz val="11"/>
        <color theme="1"/>
        <rFont val="맑은 고딕"/>
        <family val="3"/>
        <charset val="129"/>
        <scheme val="minor"/>
      </rPr>
      <t>6 seconds and/or any of the vital staining&gt;3 and/or tear film osmolarity&gt;310 mOsm</t>
    </r>
    <phoneticPr fontId="3" type="noConversion"/>
  </si>
  <si>
    <t>&gt;8 mOsm/L</t>
    <phoneticPr fontId="3" type="noConversion"/>
  </si>
  <si>
    <t>양안 삼투압 차</t>
    <phoneticPr fontId="3" type="noConversion"/>
  </si>
  <si>
    <t>없음</t>
    <phoneticPr fontId="3" type="noConversion"/>
  </si>
  <si>
    <t xml:space="preserve">자동화된 비침습적 안구표면 검사들의 마이봄샘 기능장애 진단 성능을 분석하고자 함 </t>
    <phoneticPr fontId="3" type="noConversion"/>
  </si>
  <si>
    <t>해당 검사들은 마이봄샘 기능장애의 진단을 위한 선별검사 도구로서 유용하였음. 비침습적 BUT 또는 meibomian gland loss 중 하나에서 양성인 경우, 후속적인 질적(qualitative) 임상 검사를 수행함으로서 더욱 정확한 진단을 내릴 수 있을 것임</t>
    <phoneticPr fontId="3" type="noConversion"/>
  </si>
  <si>
    <t>중등도-중증 건성각결막염 환자와 건강대조군 간의 눈물의 삼투압 차이를 평가하고자 함</t>
    <phoneticPr fontId="3" type="noConversion"/>
  </si>
  <si>
    <t>마이봄샘 기능장애(Meibomian gland dysfunction)</t>
    <phoneticPr fontId="3" type="noConversion"/>
  </si>
  <si>
    <t>건성각결막염(Keratoconjuctivitis sicca)</t>
    <phoneticPr fontId="3" type="noConversion"/>
  </si>
  <si>
    <t>중증의 건성각결막염 환자에서 건강대조군에 비해 높은 삼투압이 나타남. 눈물의 삼투압 검사는 건성안의 진단에 효과적이고 객관적인 진단도구임</t>
    <phoneticPr fontId="3" type="noConversion"/>
  </si>
  <si>
    <t>눈물흘림(tearing) 환자(54)</t>
    <phoneticPr fontId="3" type="noConversion"/>
  </si>
  <si>
    <t>마이봄샘 기능장애 환자(149), 건강대조군(27)</t>
    <phoneticPr fontId="3" type="noConversion"/>
  </si>
  <si>
    <t>&gt;12</t>
    <phoneticPr fontId="3" type="noConversion"/>
  </si>
  <si>
    <t>임상적 진단: Dry eye severity level of 2 or more assessed by the Dry Eye Workshop</t>
    <phoneticPr fontId="3" type="noConversion"/>
  </si>
  <si>
    <t>건성안 환자의 눈 주위 피부의 경피수분손실(transepidermal water loss, TEWL)을 조사하고 다른 건성안 지표들과의 상관관계를 파악하고자 함</t>
    <phoneticPr fontId="3" type="noConversion"/>
  </si>
  <si>
    <t>건성안 환자(28명, 56안), 건강대조군(19명, 38안)</t>
    <phoneticPr fontId="3" type="noConversion"/>
  </si>
  <si>
    <r>
      <t xml:space="preserve">건강대조군에 비해 건성안 환자에서 TEWL이 유의하게 높았으며 이는 건성안 환자에서 눈물의 증발이 더 높음을 시사함. Schirmer </t>
    </r>
    <r>
      <rPr>
        <sz val="11"/>
        <color theme="1"/>
        <rFont val="맑은 고딕"/>
        <family val="3"/>
        <charset val="129"/>
      </rPr>
      <t>Ⅰ검사</t>
    </r>
    <r>
      <rPr>
        <sz val="11"/>
        <color theme="1"/>
        <rFont val="맑은 고딕"/>
        <family val="2"/>
        <charset val="129"/>
      </rPr>
      <t xml:space="preserve"> 결과 시간이 더 짧은 환자에서 TEWL 값이 더 높은 경향을 보였음. 과도한 눈물 증발로 인한 건성안(EDE)뿐 아니라 수성눈물결핍성 건성안(ADDE) 환자들에서도 눈물의 증발이 증가한 것을 확인함</t>
    </r>
    <phoneticPr fontId="3" type="noConversion"/>
  </si>
  <si>
    <t>중등도-중증 갑상선안병증 환자에서 건성안의 객관적 징후와 주관적 증상을 비교하고자 함</t>
    <phoneticPr fontId="3" type="noConversion"/>
  </si>
  <si>
    <r>
      <t>갑상선안병증</t>
    </r>
    <r>
      <rPr>
        <sz val="11"/>
        <color theme="1"/>
        <rFont val="맑은 고딕"/>
        <family val="3"/>
        <charset val="129"/>
        <scheme val="minor"/>
      </rPr>
      <t xml:space="preserve"> 환자</t>
    </r>
    <r>
      <rPr>
        <sz val="11"/>
        <color theme="1"/>
        <rFont val="맑은 고딕"/>
        <family val="2"/>
        <charset val="129"/>
        <scheme val="minor"/>
      </rPr>
      <t>(3</t>
    </r>
    <r>
      <rPr>
        <sz val="11"/>
        <rFont val="맑은 고딕"/>
        <family val="3"/>
        <charset val="129"/>
        <scheme val="minor"/>
      </rPr>
      <t>8)</t>
    </r>
    <phoneticPr fontId="3" type="noConversion"/>
  </si>
  <si>
    <t>중등도-중증 갑상선안병증 환자의 2/3 이상이 건성안에 해당함. 객관적 징후가 나타나는 빈도가 주관적 증상이 나타나는 빈도보다 많았지만, 중증의 객관적 징후를 나타내는 빈도는 중증의 주관적 증상을 나타내는 경우보나 낮았음</t>
    <phoneticPr fontId="3" type="noConversion"/>
  </si>
  <si>
    <t>Fluorescein staining</t>
    <phoneticPr fontId="3" type="noConversion"/>
  </si>
  <si>
    <t>건성안 환자(224), 건강대조군(75)</t>
    <phoneticPr fontId="3" type="noConversion"/>
  </si>
  <si>
    <t>건성안의 진단에서 눈물의 삼투압 검사의 임상적 유용성을 평가하고자 함</t>
    <phoneticPr fontId="3" type="noConversion"/>
  </si>
  <si>
    <t>눈물의 삼투압 검사는 건성안을 진단하고 분류하는 데에 최선의 단독 지표임</t>
    <phoneticPr fontId="3" type="noConversion"/>
  </si>
  <si>
    <t>다양한 중증도의 건성안 환자들에서 눈물의 삼투압 측정의 유용성을 평가하고, 다른 주관적 객곽적 지표들과의 상관관계를 분석하고자 함</t>
    <phoneticPr fontId="3" type="noConversion"/>
  </si>
  <si>
    <t>Clinically significant dry eye VS (Symptoms-only dry eye &amp; Controls)</t>
    <phoneticPr fontId="3" type="noConversion"/>
  </si>
  <si>
    <t>건성안 환자(131), 증상만 있는 건성안 환자(52), 건강대조군(41)</t>
  </si>
  <si>
    <t>&gt;308</t>
    <phoneticPr fontId="3" type="noConversion"/>
  </si>
  <si>
    <t>건성안으로 임상적 진단을 받지는 않았으나 건성안의 증상만 있는 경우 건강대조군에 비해 삼투압 측정값이 더 높았으며, 이는 삼투압의 변화가 임상 소견에 선행함을 제시함</t>
    <phoneticPr fontId="3" type="noConversion"/>
  </si>
  <si>
    <t>건성안 환자들과 건강대조군에서 I-Pen을 이용하여 눈물의 삼투압을 측정하는 것의 유용성을 평가하고, 건성안의 다른 지표들 과의 상관관계를 조사하고자 함</t>
    <phoneticPr fontId="3" type="noConversion"/>
  </si>
  <si>
    <t>임상적 진단: OSDI score ≥ 13 with fluorescein TBUT &lt; 8 s or Schirmer test &lt; 10 mm/5 min</t>
    <phoneticPr fontId="3" type="noConversion"/>
  </si>
  <si>
    <t>건성안 환자(33), 건강대조군(32)</t>
    <phoneticPr fontId="3" type="noConversion"/>
  </si>
  <si>
    <t>임상적 상황에서 건성안 진단을 위해 I-Pen을 사용할 수 있음</t>
    <phoneticPr fontId="3" type="noConversion"/>
  </si>
  <si>
    <t>전신방사선조사(total body irradiation) 없이 동종조혈모세포이식을 받은 후 5년 이상 지난 환자들에서 눈 관련 합병증이 발생할 위험 요인을 분석하고자 함. oGVHD를 진단하는데 있어 U.S. National Institutes of Health에서 제안한 기준과 International Chronic Ocular Graft-vs-Host-Disease (ICCGVHD) Consensus Group에서 제안한 기준을 비교하고자 함</t>
    <phoneticPr fontId="3" type="noConversion"/>
  </si>
  <si>
    <t>동종조혈모세포이식 환자(96)</t>
    <phoneticPr fontId="3" type="noConversion"/>
  </si>
  <si>
    <t>54%에서 건성안이 진단되었으며, 전신적 GVHD는 건성안 발생의 위험요인임(OR 4.40). NIH 기준보다 ICCGVHD의 기준이 건성안과 oGVHD를 더 잘 구분할 수 있었음</t>
    <phoneticPr fontId="3" type="noConversion"/>
  </si>
  <si>
    <t>눈물의 삼투압을 측정하여 건성안을 진단하는 OcuSence TearLab osmometer(electrical impedance)과 Clifton Osmometer(freezing point depression)을 비교하고자 함</t>
    <phoneticPr fontId="3" type="noConversion"/>
  </si>
  <si>
    <t>임상적 진단: noninvasive tear breakup time (NITBUT) &lt;10 seconds using the HirCal grid and 2 or more positive symptoms using McMonnies questionnaire. Schirmer I test was carried out on all participants to determine contribution of aqueous tear deficiency to the dry eye condition</t>
    <phoneticPr fontId="3" type="noConversion"/>
  </si>
  <si>
    <t>건성안 환자(15), 건강대조군(21)</t>
    <phoneticPr fontId="3" type="noConversion"/>
  </si>
  <si>
    <t>&gt;316</t>
    <phoneticPr fontId="3" type="noConversion"/>
  </si>
  <si>
    <t>&gt;316 mOsm/L</t>
    <phoneticPr fontId="3" type="noConversion"/>
  </si>
  <si>
    <t>두 기기의 측정값은 상관성이 높게 나타나, TearLab을 통해 임상의들이 건성안을 간편하게 진단할 수 있을 것으로 보임</t>
    <phoneticPr fontId="3" type="noConversion"/>
  </si>
  <si>
    <t>Clifton osmometer</t>
    <phoneticPr fontId="3" type="noConversion"/>
  </si>
  <si>
    <t>건성안 환자(105명, 141안), 건강대조군(25명, 25안)</t>
    <phoneticPr fontId="3" type="noConversion"/>
  </si>
  <si>
    <t>건성안 환자(105), 건강대조군(25)</t>
    <phoneticPr fontId="3" type="noConversion"/>
  </si>
  <si>
    <t>건성안 환자와 건강대조군의 눈물의 삼투압을 측정하여 TearLab의 진단성능을 분석하고, 기 사용되는 진단검사들과 이를 비교하고자 함</t>
    <phoneticPr fontId="3" type="noConversion"/>
  </si>
  <si>
    <t>(Mild vs Moderate)</t>
    <phoneticPr fontId="3" type="noConversion"/>
  </si>
  <si>
    <t>(Moderate vs Severe)</t>
    <phoneticPr fontId="3" type="noConversion"/>
  </si>
  <si>
    <t>(criteria: ICCGVDH)</t>
    <phoneticPr fontId="3" type="noConversion"/>
  </si>
  <si>
    <t>(criteria: NIH)</t>
    <phoneticPr fontId="3" type="noConversion"/>
  </si>
  <si>
    <t>≥ 2 dilution</t>
    <phoneticPr fontId="3" type="noConversion"/>
  </si>
  <si>
    <t>≥ 4 score</t>
    <phoneticPr fontId="3" type="noConversion"/>
  </si>
  <si>
    <t>≥ 2.5 grade</t>
    <phoneticPr fontId="3" type="noConversion"/>
  </si>
  <si>
    <t>≤ 48 mm</t>
    <phoneticPr fontId="3" type="noConversion"/>
  </si>
  <si>
    <t>&gt; 1 score</t>
    <phoneticPr fontId="3" type="noConversion"/>
  </si>
  <si>
    <t>&gt; 2 dilution</t>
    <phoneticPr fontId="3" type="noConversion"/>
  </si>
  <si>
    <t>≥ 6 score</t>
    <phoneticPr fontId="3" type="noConversion"/>
  </si>
  <si>
    <t>&lt; 46 mm</t>
    <phoneticPr fontId="3" type="noConversion"/>
  </si>
  <si>
    <t>≥ 1.5 score</t>
    <phoneticPr fontId="3" type="noConversion"/>
  </si>
  <si>
    <t>&gt; 3 dilution</t>
    <phoneticPr fontId="3" type="noConversion"/>
  </si>
  <si>
    <t>≥ 9 score</t>
    <phoneticPr fontId="3" type="noConversion"/>
  </si>
  <si>
    <t>&gt; 3 grade</t>
    <phoneticPr fontId="3" type="noConversion"/>
  </si>
  <si>
    <t>&gt; 2 score</t>
    <phoneticPr fontId="3" type="noConversion"/>
  </si>
  <si>
    <t>≤ 46 mm</t>
    <phoneticPr fontId="3" type="noConversion"/>
  </si>
  <si>
    <t>눈물의 삼투압은 다른 검사에 비해 높은 진단성능을 나타냄. 특히 중증의 건성안에서 진단성능이 높았으며, 이에 눈물의 삼투압은 건성안의 중증도에 대한 척도로 사용할 수 있음</t>
    <phoneticPr fontId="3" type="noConversion"/>
  </si>
  <si>
    <t>콘택트렌즈착용자(69), 미착용자(68)</t>
    <phoneticPr fontId="3" type="noConversion"/>
  </si>
  <si>
    <t>눈물의 삼투압과 눈물막 안정성, 건성안의 여러 주관적 증상들 간의 관계를 분석하고자 함</t>
    <phoneticPr fontId="3" type="noConversion"/>
  </si>
  <si>
    <t>&gt;294 mOsm/L</t>
    <phoneticPr fontId="3" type="noConversion"/>
  </si>
  <si>
    <t>Corneal staining history</t>
    <phoneticPr fontId="3" type="noConversion"/>
  </si>
  <si>
    <t>Present at &gt;20% of visits</t>
    <phoneticPr fontId="3" type="noConversion"/>
  </si>
  <si>
    <t>진단적 코호트 연구(연구자의 설계에 따르면 진단적 환자-대조군 연구에 해당하지만 진단정확성은 전체를 DEFC score(=reference standard)에 따라 도출하여 진단적 코호트 연구로 제시함)</t>
    <phoneticPr fontId="3" type="noConversion"/>
  </si>
  <si>
    <t>FTBUT</t>
    <phoneticPr fontId="3" type="noConversion"/>
  </si>
  <si>
    <t>11 sec</t>
    <phoneticPr fontId="3" type="noConversion"/>
  </si>
  <si>
    <t>8.7 sec</t>
    <phoneticPr fontId="3" type="noConversion"/>
  </si>
  <si>
    <t>증상이 없거나 mild, moderate 건성안 환자들에서 눈물의 삼투압은 증상의 중증도 및 빈도와 유의한 연관을 나타내지 않음. 중등도-중증의 건성안에서는 눈물의 삼투압, NITBUT, FTBUT의 민감도와 특이도가 유사하였음</t>
    <phoneticPr fontId="3" type="noConversion"/>
  </si>
  <si>
    <t>콘택트렌즈 착용자(69), 미착용자(68)</t>
    <phoneticPr fontId="3" type="noConversion"/>
  </si>
  <si>
    <t>눈 이식편대숙주병의 중증도를 진단하고 모니터링 하는 데에 눈물의 삼투압 및 다른 지표들의 진단적 가치를 평가하기 위함</t>
    <phoneticPr fontId="3" type="noConversion"/>
  </si>
  <si>
    <t>이식편대숙주병 환자에서 안구표면의 변화를 측정하기 위해 다양한 방법을 활용해야할 필요가 있음. 눈물의 삼투압을 이용하여 눈 이식편대숙주병의 중증도를 효과적으로 측정할 수 있을 것이며, 이에 대한 지속적인 연구가 필요함</t>
    <phoneticPr fontId="3" type="noConversion"/>
  </si>
  <si>
    <r>
      <rPr>
        <sz val="11"/>
        <color theme="1"/>
        <rFont val="맑은 고딕"/>
        <family val="3"/>
        <charset val="129"/>
      </rPr>
      <t>≤</t>
    </r>
    <r>
      <rPr>
        <sz val="11"/>
        <color theme="1"/>
        <rFont val="맑은 고딕"/>
        <family val="2"/>
        <charset val="129"/>
      </rPr>
      <t>9</t>
    </r>
    <r>
      <rPr>
        <sz val="11"/>
        <color theme="1"/>
        <rFont val="맑은 고딕"/>
        <family val="2"/>
        <charset val="129"/>
        <scheme val="minor"/>
      </rPr>
      <t xml:space="preserve"> mm</t>
    </r>
    <phoneticPr fontId="3" type="noConversion"/>
  </si>
  <si>
    <t>≤6 sec</t>
    <phoneticPr fontId="3" type="noConversion"/>
  </si>
  <si>
    <t>≤9</t>
    <phoneticPr fontId="3" type="noConversion"/>
  </si>
  <si>
    <t>≤6</t>
    <phoneticPr fontId="3" type="noConversion"/>
  </si>
  <si>
    <t>동종조혈모세포이식을 받은 환자들과 건강대조군의 안구표면 지표를 비교하고 눈 이식편대숙주병으로 인한 변화를 관찰하고자 함</t>
    <phoneticPr fontId="3" type="noConversion"/>
  </si>
  <si>
    <t>안구표면 지표들의 초기값의 차이는 조혈모세포이식 환자들에서 안구가 건조할 경향이 있음을 나타냄. 눈 이식편대숙주병이 발생한 환자들에서 관련 지표값의 변화가 관찰됨</t>
    <phoneticPr fontId="3" type="noConversion"/>
  </si>
  <si>
    <t>동종조혈모세포이식을 받은 환자들에서 만성 눈 이식편대숙주병을 진단하기 위한 도구로서의 눈물의 삼투압 검사의 성능을 조사하고 다른 검사들과 비교하고자 함</t>
    <phoneticPr fontId="3" type="noConversion"/>
  </si>
  <si>
    <t>임상적 진단: severity grading system of the International Chronic Ocular GVHD Consensus Group</t>
    <phoneticPr fontId="3" type="noConversion"/>
  </si>
  <si>
    <t>동종조혈모세포이식 환자(204)</t>
    <phoneticPr fontId="3" type="noConversion"/>
  </si>
  <si>
    <t>눈물의 삼투압 검사는 만성 눈 이식편대숙주병을 진단하는 데에 높은 민감도와 특이도를 나타내어, 기존의 건성안 검사들에 추가적으로 사용할 수 있음</t>
    <phoneticPr fontId="3" type="noConversion"/>
  </si>
  <si>
    <t>318 mOsm/L</t>
    <phoneticPr fontId="3" type="noConversion"/>
  </si>
  <si>
    <t>건성안인 쇼그렌증후군 환자(10명, 20안), 건강대조군(20명, 20안)</t>
    <phoneticPr fontId="3" type="noConversion"/>
  </si>
  <si>
    <t>건성안인 쇼그렌증후군 환자(10), 건강대조군(20)</t>
    <phoneticPr fontId="3" type="noConversion"/>
  </si>
  <si>
    <t>쇼그렌증후군 환자와 건강인에서 눈물의 삼투압과 건성안 지표들 간의 관계를 비교하고자 함</t>
    <phoneticPr fontId="3" type="noConversion"/>
  </si>
  <si>
    <t>기존 연구들에서 제시된 값을 이용함</t>
    <phoneticPr fontId="3" type="noConversion"/>
  </si>
  <si>
    <t>임상적 진단: Dry Eye Workshop (DEWS) classification system</t>
    <phoneticPr fontId="3" type="noConversion"/>
  </si>
  <si>
    <t>원발성 쇼그렌증후군과 관련된 건성안 환자들에서 대조군에 비해 눈물의 삼투압이 높았으며, 건성안의 중증도와 양의 상관관계를 나타냄</t>
    <phoneticPr fontId="3" type="noConversion"/>
  </si>
  <si>
    <t>Pietraszkiewicz(2021)</t>
    <phoneticPr fontId="3" type="noConversion"/>
  </si>
  <si>
    <t>진단적 코호트 연구(연구자의 설계에 따르면 진단적 환자-대조군 연구에 해당하지만 진단정확성은 조혈모세포이식 환자군 내에서 도출하여 진단적 코호트 연구로 제시함)</t>
    <phoneticPr fontId="3" type="noConversion"/>
  </si>
  <si>
    <t>동종조혈모세포이식 환자(34명, 50(45)안)</t>
    <phoneticPr fontId="3" type="noConversion"/>
  </si>
  <si>
    <t>건성안 관련 질환자(125): 쇼그렌 증후군 환자(27), 이식편대숙주병 환자(28), 그레이브스안병증 환자(28), 안면신경마비 환자(8), 당뇨병 환자(14), 녹내장 치료 점안약에 사용되는 방부제인 benzalkonium chloride가 방부제로 들어간 녹내장 치료 점안약을 사용하는 녹내장 환자(20))</t>
    <phoneticPr fontId="3" type="noConversion"/>
  </si>
  <si>
    <t>≥13</t>
    <phoneticPr fontId="3" type="noConversion"/>
  </si>
  <si>
    <t>≤10 mm</t>
    <phoneticPr fontId="3" type="noConversion"/>
  </si>
  <si>
    <t>≤10 sec</t>
    <phoneticPr fontId="3" type="noConversion"/>
  </si>
  <si>
    <t>positive</t>
    <phoneticPr fontId="3" type="noConversion"/>
  </si>
  <si>
    <t>mm</t>
    <phoneticPr fontId="3" type="noConversion"/>
  </si>
  <si>
    <t>sec</t>
    <phoneticPr fontId="3" type="noConversion"/>
  </si>
  <si>
    <t>≤10</t>
    <phoneticPr fontId="3" type="noConversion"/>
  </si>
  <si>
    <t>score</t>
    <phoneticPr fontId="3" type="noConversion"/>
  </si>
  <si>
    <t>316 mOsm/L</t>
    <phoneticPr fontId="3" type="noConversion"/>
  </si>
  <si>
    <t>Corneal and conjunctival staining</t>
    <phoneticPr fontId="3" type="noConversion"/>
  </si>
  <si>
    <t>Corneal and conjunctival staining</t>
    <phoneticPr fontId="3" type="noConversion"/>
  </si>
  <si>
    <t>(no vs probable)</t>
    <phoneticPr fontId="3" type="noConversion"/>
  </si>
  <si>
    <t>-</t>
    <phoneticPr fontId="3" type="noConversion"/>
  </si>
  <si>
    <t>NA</t>
    <phoneticPr fontId="3" type="noConversion"/>
  </si>
  <si>
    <t>NA</t>
    <phoneticPr fontId="3" type="noConversion"/>
  </si>
  <si>
    <r>
      <rPr>
        <b/>
        <sz val="11"/>
        <color theme="1"/>
        <rFont val="맑은 고딕"/>
        <family val="3"/>
        <charset val="129"/>
        <scheme val="minor"/>
      </rPr>
      <t xml:space="preserve">논문에 보고된 </t>
    </r>
    <r>
      <rPr>
        <sz val="11"/>
        <color theme="1"/>
        <rFont val="맑은 고딕"/>
        <family val="2"/>
        <charset val="129"/>
        <scheme val="minor"/>
      </rPr>
      <t>진단정확도</t>
    </r>
    <phoneticPr fontId="3" type="noConversion"/>
  </si>
  <si>
    <r>
      <rPr>
        <b/>
        <sz val="11"/>
        <color theme="1"/>
        <rFont val="맑은 고딕"/>
        <family val="3"/>
        <charset val="129"/>
        <scheme val="minor"/>
      </rPr>
      <t>[자동계산] 계산된</t>
    </r>
    <r>
      <rPr>
        <sz val="11"/>
        <color theme="1"/>
        <rFont val="맑은 고딕"/>
        <family val="2"/>
        <charset val="129"/>
        <scheme val="minor"/>
      </rPr>
      <t xml:space="preserve"> 진단정확도</t>
    </r>
    <phoneticPr fontId="3" type="noConversion"/>
  </si>
  <si>
    <t>(no vs difinite)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</si>
</sst>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맑은 고딕"/>
      <family val="2"/>
      <charset val="129"/>
      <scheme val="minor"/>
    </font>
    <font>
      <sz val="11"/>
      <color rgb="FFFF0000"/>
      <name val="맑은 고딕"/>
      <family val="2"/>
      <charset val="129"/>
      <scheme val="minor"/>
    </font>
    <font>
      <b/>
      <sz val="11"/>
      <color theme="1"/>
      <name val="맑은 고딕"/>
      <family val="3"/>
      <charset val="129"/>
      <scheme val="minor"/>
    </font>
    <font>
      <sz val="8"/>
      <name val="맑은 고딕"/>
      <family val="2"/>
      <charset val="129"/>
      <scheme val="minor"/>
    </font>
    <font>
      <sz val="11"/>
      <name val="맑은 고딕"/>
      <family val="3"/>
      <charset val="129"/>
      <scheme val="minor"/>
    </font>
    <font>
      <sz val="11"/>
      <color theme="1"/>
      <name val="맑은 고딕"/>
      <family val="3"/>
      <charset val="129"/>
      <scheme val="minor"/>
    </font>
    <font>
      <sz val="11"/>
      <name val="맑은 고딕"/>
      <family val="2"/>
      <charset val="129"/>
      <scheme val="minor"/>
    </font>
    <font>
      <sz val="11"/>
      <color theme="1"/>
      <name val="맑은 고딕"/>
      <family val="3"/>
      <charset val="129"/>
    </font>
    <font>
      <sz val="9.9"/>
      <color theme="1"/>
      <name val="맑은 고딕"/>
      <family val="3"/>
      <charset val="129"/>
    </font>
    <font>
      <sz val="11"/>
      <color theme="1"/>
      <name val="맑은 고딕"/>
      <family val="2"/>
      <charset val="129"/>
    </font>
    <font>
      <sz val="11"/>
      <color theme="4"/>
      <name val="맑은 고딕"/>
      <family val="2"/>
      <charset val="129"/>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0" fillId="0" borderId="0" xfId="0" applyAlignment="1">
      <alignment vertical="center"/>
    </xf>
    <xf numFmtId="0" fontId="5" fillId="0" borderId="0" xfId="0" applyFont="1" applyAlignment="1">
      <alignment vertical="center"/>
    </xf>
    <xf numFmtId="0" fontId="2" fillId="0" borderId="0" xfId="0" applyFont="1" applyFill="1" applyAlignment="1">
      <alignment vertical="center"/>
    </xf>
    <xf numFmtId="0" fontId="0" fillId="4" borderId="2" xfId="0" applyFill="1" applyBorder="1" applyAlignment="1">
      <alignment horizontal="center" vertical="center"/>
    </xf>
    <xf numFmtId="0" fontId="5" fillId="0" borderId="0" xfId="0" applyFo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 xfId="0" applyFill="1" applyBorder="1" applyAlignment="1">
      <alignment horizontal="left" vertical="center"/>
    </xf>
    <xf numFmtId="0" fontId="6" fillId="0" borderId="1" xfId="0" applyFont="1" applyFill="1"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wrapText="1"/>
    </xf>
    <xf numFmtId="0" fontId="0" fillId="0" borderId="10" xfId="0" applyFill="1" applyBorder="1" applyAlignment="1">
      <alignment horizontal="left" vertical="center"/>
    </xf>
    <xf numFmtId="0" fontId="0" fillId="0" borderId="14" xfId="0" applyFill="1" applyBorder="1" applyAlignment="1">
      <alignment horizontal="left" vertical="center"/>
    </xf>
    <xf numFmtId="0" fontId="0" fillId="0" borderId="10" xfId="0" applyBorder="1" applyAlignment="1">
      <alignment horizontal="left" vertical="center"/>
    </xf>
    <xf numFmtId="0" fontId="6" fillId="0" borderId="10" xfId="0" applyFont="1" applyFill="1" applyBorder="1" applyAlignment="1">
      <alignment horizontal="left" vertical="center"/>
    </xf>
    <xf numFmtId="0" fontId="6" fillId="0" borderId="14"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6" xfId="0" applyFill="1" applyBorder="1" applyAlignment="1">
      <alignment horizontal="left" vertical="center"/>
    </xf>
    <xf numFmtId="0" fontId="0" fillId="0" borderId="5" xfId="0" applyFill="1" applyBorder="1" applyAlignment="1">
      <alignment horizontal="left" vertical="center"/>
    </xf>
    <xf numFmtId="0" fontId="5" fillId="0" borderId="6" xfId="0" applyFont="1"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5" fillId="0" borderId="11" xfId="0" applyFont="1"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0" fontId="4" fillId="0" borderId="6" xfId="0" applyFont="1" applyFill="1" applyBorder="1" applyAlignment="1">
      <alignment horizontal="left" vertical="center"/>
    </xf>
    <xf numFmtId="0" fontId="6" fillId="0" borderId="6" xfId="0" applyFont="1" applyFill="1" applyBorder="1" applyAlignment="1">
      <alignment horizontal="left" vertical="center"/>
    </xf>
    <xf numFmtId="0" fontId="6" fillId="0" borderId="8" xfId="0" applyFont="1" applyFill="1"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6" fillId="0" borderId="17" xfId="0" applyFont="1" applyBorder="1" applyAlignment="1">
      <alignment horizontal="left" vertical="center"/>
    </xf>
    <xf numFmtId="0" fontId="4" fillId="0" borderId="11" xfId="0" applyFont="1" applyFill="1" applyBorder="1" applyAlignment="1">
      <alignment horizontal="left" vertical="center"/>
    </xf>
    <xf numFmtId="0" fontId="6" fillId="0" borderId="4" xfId="0" applyFont="1" applyBorder="1" applyAlignment="1">
      <alignment horizontal="left"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7"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Fill="1" applyBorder="1" applyAlignment="1">
      <alignment horizontal="left" vertical="center" wrapText="1"/>
    </xf>
    <xf numFmtId="0" fontId="6" fillId="0" borderId="12" xfId="0" applyFont="1" applyFill="1" applyBorder="1" applyAlignment="1">
      <alignment horizontal="left" vertical="center"/>
    </xf>
    <xf numFmtId="0" fontId="0" fillId="0" borderId="18" xfId="0" applyFill="1" applyBorder="1" applyAlignment="1">
      <alignment horizontal="center"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21" xfId="0" applyBorder="1" applyAlignment="1">
      <alignment horizontal="left" vertical="center"/>
    </xf>
    <xf numFmtId="0" fontId="5" fillId="0" borderId="21" xfId="0" applyFont="1" applyFill="1"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5" fillId="0" borderId="10" xfId="0" applyFont="1" applyFill="1" applyBorder="1" applyAlignment="1">
      <alignment horizontal="left" vertical="center"/>
    </xf>
    <xf numFmtId="0" fontId="0" fillId="0" borderId="7" xfId="0" applyBorder="1" applyAlignment="1">
      <alignment horizontal="center" vertical="center"/>
    </xf>
    <xf numFmtId="0" fontId="5" fillId="0" borderId="14" xfId="0" applyFont="1" applyFill="1" applyBorder="1" applyAlignment="1">
      <alignment horizontal="left" vertical="center"/>
    </xf>
    <xf numFmtId="0" fontId="5" fillId="0" borderId="1" xfId="0" applyFont="1" applyBorder="1" applyAlignment="1">
      <alignment horizontal="left" vertical="center"/>
    </xf>
    <xf numFmtId="0" fontId="6" fillId="0" borderId="11" xfId="0" applyFont="1" applyFill="1" applyBorder="1" applyAlignment="1">
      <alignment horizontal="left" vertical="center"/>
    </xf>
    <xf numFmtId="0" fontId="6" fillId="0" borderId="13" xfId="0" applyFont="1" applyFill="1" applyBorder="1" applyAlignment="1">
      <alignment horizontal="left" vertical="center"/>
    </xf>
    <xf numFmtId="0" fontId="6" fillId="0" borderId="11" xfId="0" applyFont="1" applyBorder="1" applyAlignment="1">
      <alignment horizontal="left" vertical="center"/>
    </xf>
    <xf numFmtId="0" fontId="0" fillId="0" borderId="13" xfId="0" applyBorder="1" applyAlignment="1">
      <alignment horizontal="left" vertical="center"/>
    </xf>
    <xf numFmtId="0" fontId="0" fillId="0" borderId="6" xfId="0" applyFill="1" applyBorder="1" applyAlignment="1">
      <alignment horizontal="fill" vertical="center"/>
    </xf>
    <xf numFmtId="0" fontId="5" fillId="0" borderId="6" xfId="0" applyFont="1" applyFill="1" applyBorder="1" applyAlignment="1">
      <alignment horizontal="fill" vertical="center"/>
    </xf>
    <xf numFmtId="0" fontId="5" fillId="0" borderId="15" xfId="0" applyFont="1" applyFill="1" applyBorder="1" applyAlignment="1">
      <alignment horizontal="fill" vertical="center"/>
    </xf>
    <xf numFmtId="0" fontId="4" fillId="0" borderId="6" xfId="0" applyFont="1" applyFill="1" applyBorder="1" applyAlignment="1">
      <alignment horizontal="fill" vertical="center"/>
    </xf>
    <xf numFmtId="0" fontId="5" fillId="0" borderId="22" xfId="0" applyFont="1" applyFill="1" applyBorder="1" applyAlignment="1">
      <alignment horizontal="fill" vertical="center"/>
    </xf>
    <xf numFmtId="0" fontId="6" fillId="0" borderId="6" xfId="0" applyFont="1" applyBorder="1" applyAlignment="1">
      <alignment horizontal="fill" vertical="center"/>
    </xf>
    <xf numFmtId="0" fontId="5" fillId="0" borderId="14" xfId="0" applyFont="1" applyFill="1" applyBorder="1" applyAlignment="1">
      <alignment vertical="center"/>
    </xf>
    <xf numFmtId="0" fontId="0" fillId="0" borderId="8" xfId="0" applyFill="1" applyBorder="1" applyAlignment="1">
      <alignment horizontal="left" vertical="center" wrapText="1"/>
    </xf>
    <xf numFmtId="0" fontId="1" fillId="0" borderId="5" xfId="0" applyFont="1" applyFill="1" applyBorder="1" applyAlignment="1">
      <alignment horizontal="left" vertical="center"/>
    </xf>
    <xf numFmtId="0" fontId="0" fillId="0" borderId="1" xfId="0" applyFill="1" applyBorder="1" applyAlignment="1">
      <alignment horizontal="fill" vertical="center"/>
    </xf>
    <xf numFmtId="0" fontId="0" fillId="0" borderId="21" xfId="0" applyFill="1" applyBorder="1" applyAlignment="1">
      <alignment horizontal="left" vertical="center" wrapText="1"/>
    </xf>
    <xf numFmtId="0" fontId="6" fillId="0" borderId="21" xfId="0" applyFont="1" applyFill="1" applyBorder="1" applyAlignment="1">
      <alignment horizontal="left" vertical="center"/>
    </xf>
    <xf numFmtId="0" fontId="5" fillId="3" borderId="2" xfId="0" applyFont="1" applyFill="1" applyBorder="1" applyAlignment="1">
      <alignment horizontal="center" vertical="center" wrapText="1"/>
    </xf>
    <xf numFmtId="0" fontId="0" fillId="0" borderId="8" xfId="0" applyFill="1" applyBorder="1" applyAlignment="1">
      <alignment horizontal="fill" vertical="center"/>
    </xf>
    <xf numFmtId="0" fontId="1" fillId="0" borderId="0" xfId="0" applyFont="1" applyAlignment="1">
      <alignment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4" fillId="0" borderId="11" xfId="0" applyFont="1" applyFill="1" applyBorder="1" applyAlignment="1">
      <alignment horizontal="fill" vertical="center"/>
    </xf>
    <xf numFmtId="0" fontId="0" fillId="0" borderId="13" xfId="0" applyFill="1" applyBorder="1" applyAlignment="1">
      <alignment horizontal="fill" vertical="center"/>
    </xf>
    <xf numFmtId="0" fontId="5" fillId="3" borderId="5" xfId="0" applyFont="1" applyFill="1" applyBorder="1" applyAlignment="1">
      <alignment horizontal="center" vertical="center" wrapText="1"/>
    </xf>
    <xf numFmtId="176" fontId="0" fillId="0" borderId="0" xfId="0" applyNumberFormat="1">
      <alignment vertical="center"/>
    </xf>
    <xf numFmtId="0" fontId="6" fillId="0" borderId="9" xfId="0" applyFont="1" applyFill="1" applyBorder="1" applyAlignment="1">
      <alignment horizontal="left" vertical="center"/>
    </xf>
    <xf numFmtId="0" fontId="4" fillId="0" borderId="23" xfId="0" applyFont="1" applyFill="1" applyBorder="1" applyAlignment="1">
      <alignment horizontal="left" vertical="center"/>
    </xf>
    <xf numFmtId="0" fontId="0" fillId="0" borderId="3" xfId="0" applyFill="1" applyBorder="1" applyAlignment="1">
      <alignment horizontal="left" vertical="center"/>
    </xf>
    <xf numFmtId="0" fontId="0" fillId="0" borderId="18" xfId="0" applyFill="1" applyBorder="1" applyAlignment="1">
      <alignment horizontal="left" vertical="center"/>
    </xf>
    <xf numFmtId="0" fontId="6" fillId="0" borderId="20" xfId="0" applyFont="1" applyFill="1" applyBorder="1" applyAlignment="1">
      <alignment horizontal="left" vertical="center"/>
    </xf>
    <xf numFmtId="0" fontId="5" fillId="0" borderId="11" xfId="0" applyFont="1" applyFill="1" applyBorder="1" applyAlignment="1">
      <alignment horizontal="fill" vertical="center"/>
    </xf>
    <xf numFmtId="0" fontId="4" fillId="0" borderId="13" xfId="0" applyFont="1" applyFill="1" applyBorder="1" applyAlignment="1">
      <alignment horizontal="left" vertical="center"/>
    </xf>
    <xf numFmtId="0" fontId="0" fillId="0" borderId="4" xfId="0" applyFill="1" applyBorder="1" applyAlignment="1">
      <alignment horizontal="left" vertical="center"/>
    </xf>
    <xf numFmtId="0" fontId="0" fillId="0" borderId="20" xfId="0" applyFill="1" applyBorder="1" applyAlignment="1">
      <alignment horizontal="left" vertical="center"/>
    </xf>
    <xf numFmtId="0" fontId="6" fillId="0" borderId="0" xfId="0" applyFont="1" applyFill="1" applyAlignment="1">
      <alignment horizontal="left" vertical="center"/>
    </xf>
    <xf numFmtId="0" fontId="0" fillId="0" borderId="16" xfId="0" applyFill="1" applyBorder="1" applyAlignment="1">
      <alignment horizontal="fill" vertical="center"/>
    </xf>
    <xf numFmtId="0" fontId="10" fillId="0" borderId="0" xfId="0" applyFont="1">
      <alignment vertical="center"/>
    </xf>
    <xf numFmtId="0" fontId="8" fillId="0" borderId="23" xfId="0" applyFont="1" applyFill="1" applyBorder="1" applyAlignment="1">
      <alignment horizontal="fill" vertical="center"/>
    </xf>
    <xf numFmtId="0" fontId="6" fillId="0" borderId="8" xfId="0" applyFont="1" applyFill="1" applyBorder="1" applyAlignment="1">
      <alignment horizontal="fill" vertical="center"/>
    </xf>
    <xf numFmtId="0" fontId="0" fillId="0" borderId="0" xfId="0" applyFill="1" applyBorder="1" applyAlignment="1">
      <alignment horizontal="left" vertical="center" wrapText="1"/>
    </xf>
    <xf numFmtId="0" fontId="0" fillId="0" borderId="12" xfId="0" applyBorder="1" applyAlignment="1">
      <alignment horizontal="fill" vertical="center"/>
    </xf>
    <xf numFmtId="0" fontId="0" fillId="0" borderId="8" xfId="0" applyBorder="1" applyAlignment="1">
      <alignment horizontal="fill" vertical="center"/>
    </xf>
    <xf numFmtId="0" fontId="5" fillId="0" borderId="8" xfId="0" applyFont="1" applyFill="1" applyBorder="1" applyAlignment="1">
      <alignment horizontal="fill" vertical="center"/>
    </xf>
    <xf numFmtId="0" fontId="4" fillId="0" borderId="14" xfId="0" applyFont="1" applyFill="1" applyBorder="1" applyAlignment="1">
      <alignment horizontal="left" vertical="center"/>
    </xf>
    <xf numFmtId="0" fontId="4" fillId="0" borderId="5" xfId="0" applyFont="1" applyFill="1" applyBorder="1" applyAlignment="1">
      <alignment horizontal="left" vertical="center"/>
    </xf>
    <xf numFmtId="0" fontId="6" fillId="0" borderId="15" xfId="0" applyFont="1" applyFill="1" applyBorder="1" applyAlignment="1">
      <alignment horizontal="left" vertical="center"/>
    </xf>
    <xf numFmtId="176" fontId="0" fillId="0" borderId="16" xfId="0" applyNumberFormat="1" applyFill="1" applyBorder="1" applyAlignment="1">
      <alignment horizontal="fill" vertical="center"/>
    </xf>
    <xf numFmtId="0" fontId="0" fillId="3" borderId="2" xfId="0" applyFill="1" applyBorder="1" applyAlignment="1">
      <alignment horizontal="center" vertical="center"/>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5" fillId="0" borderId="16" xfId="0" applyNumberFormat="1" applyFont="1" applyFill="1" applyBorder="1" applyAlignment="1">
      <alignment horizontal="fill" vertical="center"/>
    </xf>
    <xf numFmtId="0" fontId="0" fillId="0" borderId="0" xfId="0" applyBorder="1">
      <alignment vertical="center"/>
    </xf>
    <xf numFmtId="0" fontId="0" fillId="0" borderId="2" xfId="0" applyBorder="1" applyAlignment="1">
      <alignment horizontal="center" vertical="center"/>
    </xf>
    <xf numFmtId="0" fontId="0" fillId="0" borderId="2" xfId="0" applyBorder="1">
      <alignment vertical="center"/>
    </xf>
    <xf numFmtId="176" fontId="0" fillId="0" borderId="2" xfId="0" applyNumberFormat="1" applyBorder="1">
      <alignment vertical="center"/>
    </xf>
    <xf numFmtId="0" fontId="7" fillId="0" borderId="2" xfId="0" applyFont="1" applyBorder="1" applyAlignment="1">
      <alignment horizontal="left" vertical="center"/>
    </xf>
    <xf numFmtId="0" fontId="0" fillId="0" borderId="2" xfId="0" applyFill="1" applyBorder="1" applyAlignment="1">
      <alignment horizontal="center" vertical="center"/>
    </xf>
    <xf numFmtId="176" fontId="0" fillId="0" borderId="2" xfId="0" applyNumberFormat="1" applyFill="1" applyBorder="1">
      <alignment vertical="center"/>
    </xf>
    <xf numFmtId="0" fontId="0" fillId="0" borderId="2" xfId="0" applyFill="1" applyBorder="1">
      <alignment vertical="center"/>
    </xf>
    <xf numFmtId="0" fontId="2" fillId="0" borderId="2" xfId="0" applyFont="1" applyBorder="1">
      <alignment vertical="center"/>
    </xf>
    <xf numFmtId="0" fontId="5" fillId="0" borderId="2" xfId="0" applyFont="1" applyBorder="1" applyAlignment="1">
      <alignment horizontal="left" vertical="center"/>
    </xf>
    <xf numFmtId="0" fontId="0" fillId="0" borderId="2" xfId="0" quotePrefix="1" applyFill="1" applyBorder="1" applyAlignment="1">
      <alignment horizontal="center" vertical="center"/>
    </xf>
    <xf numFmtId="0" fontId="0" fillId="0" borderId="2" xfId="0" applyBorder="1" applyAlignment="1">
      <alignment horizontal="left" vertical="center" wrapText="1"/>
    </xf>
    <xf numFmtId="0" fontId="5" fillId="0" borderId="2" xfId="0" applyFont="1" applyBorder="1">
      <alignment vertical="center"/>
    </xf>
    <xf numFmtId="0" fontId="0" fillId="0" borderId="0" xfId="0" applyBorder="1" applyAlignment="1">
      <alignment vertical="center"/>
    </xf>
    <xf numFmtId="0" fontId="0" fillId="0" borderId="0" xfId="0" applyFill="1" applyBorder="1">
      <alignment vertical="center"/>
    </xf>
    <xf numFmtId="0" fontId="0" fillId="0" borderId="2" xfId="0" applyBorder="1" applyAlignment="1">
      <alignment vertical="center"/>
    </xf>
    <xf numFmtId="0" fontId="0" fillId="0" borderId="2" xfId="0" applyFill="1" applyBorder="1" applyAlignment="1">
      <alignment vertical="center"/>
    </xf>
    <xf numFmtId="0" fontId="6" fillId="0" borderId="2" xfId="0" applyFont="1" applyBorder="1" applyAlignment="1">
      <alignment horizontal="left" vertical="center"/>
    </xf>
    <xf numFmtId="0" fontId="0" fillId="0" borderId="2" xfId="0" applyBorder="1" applyAlignment="1">
      <alignment vertical="center" wrapText="1"/>
    </xf>
    <xf numFmtId="0" fontId="0" fillId="0" borderId="2" xfId="0" applyFill="1" applyBorder="1" applyAlignment="1">
      <alignment horizontal="left" vertical="center"/>
    </xf>
    <xf numFmtId="0" fontId="0" fillId="0" borderId="2" xfId="0" applyNumberFormat="1" applyBorder="1">
      <alignment vertical="center"/>
    </xf>
    <xf numFmtId="0" fontId="0" fillId="0" borderId="2" xfId="0" applyNumberFormat="1" applyFill="1" applyBorder="1">
      <alignment vertical="center"/>
    </xf>
    <xf numFmtId="0" fontId="6" fillId="0" borderId="2" xfId="0" applyFont="1" applyBorder="1">
      <alignment vertical="center"/>
    </xf>
    <xf numFmtId="0" fontId="6" fillId="0" borderId="2" xfId="0" applyFont="1" applyBorder="1" applyAlignment="1">
      <alignment vertical="center"/>
    </xf>
    <xf numFmtId="0" fontId="6" fillId="0" borderId="2" xfId="0" applyFont="1" applyFill="1" applyBorder="1" applyAlignment="1">
      <alignment vertical="center"/>
    </xf>
    <xf numFmtId="0" fontId="4" fillId="0" borderId="2" xfId="0" applyFont="1" applyFill="1" applyBorder="1" applyAlignment="1">
      <alignment vertical="center"/>
    </xf>
    <xf numFmtId="0" fontId="6" fillId="0" borderId="2" xfId="0" applyFont="1" applyFill="1" applyBorder="1">
      <alignment vertical="center"/>
    </xf>
    <xf numFmtId="0" fontId="4" fillId="0" borderId="2" xfId="0" applyFont="1" applyBorder="1" applyAlignment="1">
      <alignment vertical="center"/>
    </xf>
    <xf numFmtId="0" fontId="0" fillId="3" borderId="2" xfId="0" applyFill="1" applyBorder="1" applyAlignment="1">
      <alignment horizontal="left" vertical="center"/>
    </xf>
    <xf numFmtId="0" fontId="0" fillId="3" borderId="2" xfId="0" applyFill="1" applyBorder="1">
      <alignment vertical="center"/>
    </xf>
    <xf numFmtId="0" fontId="4" fillId="0" borderId="0" xfId="0" applyFont="1" applyBorder="1" applyAlignment="1">
      <alignment horizontal="left" vertical="center"/>
    </xf>
    <xf numFmtId="0" fontId="0" fillId="0" borderId="0" xfId="0" applyFill="1" applyBorder="1" applyAlignment="1">
      <alignment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5" fillId="2" borderId="2" xfId="0" applyFont="1" applyFill="1" applyBorder="1" applyAlignment="1">
      <alignment horizontal="center" vertical="center"/>
    </xf>
    <xf numFmtId="0" fontId="0" fillId="2" borderId="2" xfId="0" applyFill="1" applyBorder="1" applyAlignment="1">
      <alignment horizontal="center" vertical="center"/>
    </xf>
  </cellXfs>
  <cellStyles count="1">
    <cellStyle name="표준" xfId="0" builtinId="0"/>
  </cellStyles>
  <dxfs count="0"/>
  <tableStyles count="0" defaultTableStyle="TableStyleMedium2" defaultPivotStyle="PivotStyleLight16"/>
  <colors>
    <mruColors>
      <color rgb="FF8BE1FF"/>
      <color rgb="FFFFCC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zoomScale="80" zoomScaleNormal="80" workbookViewId="0">
      <pane ySplit="2" topLeftCell="A21" activePane="bottomLeft" state="frozen"/>
      <selection pane="bottomLeft" activeCell="E13" sqref="E13"/>
    </sheetView>
  </sheetViews>
  <sheetFormatPr defaultRowHeight="16.5" x14ac:dyDescent="0.3"/>
  <cols>
    <col min="1" max="1" width="4" style="7" customWidth="1"/>
    <col min="2" max="2" width="5.625" style="5" customWidth="1"/>
    <col min="3" max="3" width="14.625" style="2" customWidth="1"/>
    <col min="4" max="4" width="10" style="2" customWidth="1"/>
    <col min="5" max="6" width="9" style="2" customWidth="1"/>
    <col min="7" max="7" width="0.125" style="2" customWidth="1"/>
    <col min="8" max="8" width="34.625" style="18" customWidth="1"/>
    <col min="9" max="9" width="37" style="18" customWidth="1"/>
    <col min="10" max="10" width="10.625" style="18" customWidth="1"/>
    <col min="11" max="11" width="15.625" style="18" customWidth="1"/>
    <col min="12" max="12" width="17.625" style="18" customWidth="1"/>
    <col min="13" max="13" width="10.625" style="18" customWidth="1"/>
    <col min="14" max="14" width="11.25" style="18" customWidth="1"/>
    <col min="15" max="15" width="16.5" style="18" customWidth="1"/>
    <col min="16" max="16" width="44.75" style="18" customWidth="1"/>
    <col min="17" max="17" width="19.625" style="18" customWidth="1"/>
    <col min="18" max="18" width="9.375" style="18" bestFit="1" customWidth="1"/>
    <col min="19" max="40" width="9" style="5"/>
  </cols>
  <sheetData>
    <row r="1" spans="1:40" s="9" customFormat="1" x14ac:dyDescent="0.3">
      <c r="A1" s="116"/>
      <c r="B1" s="163" t="s">
        <v>56</v>
      </c>
      <c r="C1" s="162" t="s">
        <v>230</v>
      </c>
      <c r="D1" s="162" t="s">
        <v>229</v>
      </c>
      <c r="E1" s="163" t="s">
        <v>208</v>
      </c>
      <c r="F1" s="163" t="s">
        <v>209</v>
      </c>
      <c r="G1" s="10"/>
      <c r="H1" s="159" t="s">
        <v>290</v>
      </c>
      <c r="I1" s="159"/>
      <c r="J1" s="159" t="s">
        <v>65</v>
      </c>
      <c r="K1" s="159"/>
      <c r="L1" s="159"/>
      <c r="M1" s="159" t="s">
        <v>66</v>
      </c>
      <c r="N1" s="159"/>
      <c r="O1" s="160" t="s">
        <v>213</v>
      </c>
      <c r="P1" s="161"/>
      <c r="Q1" s="162" t="s">
        <v>214</v>
      </c>
      <c r="R1" s="162" t="s">
        <v>1</v>
      </c>
      <c r="S1" s="6"/>
      <c r="T1" s="6"/>
      <c r="U1" s="6"/>
      <c r="V1" s="6"/>
      <c r="W1" s="6"/>
      <c r="X1" s="6"/>
      <c r="Y1" s="6"/>
      <c r="Z1" s="6"/>
      <c r="AA1" s="6"/>
      <c r="AB1" s="6"/>
      <c r="AC1" s="6"/>
      <c r="AD1" s="6"/>
      <c r="AE1" s="6"/>
      <c r="AF1" s="6"/>
      <c r="AG1" s="6"/>
      <c r="AH1" s="6"/>
      <c r="AI1" s="6"/>
      <c r="AJ1" s="6"/>
      <c r="AK1" s="6"/>
      <c r="AL1" s="6"/>
      <c r="AM1" s="6"/>
      <c r="AN1" s="6"/>
    </row>
    <row r="2" spans="1:40" s="9" customFormat="1" ht="16.5" customHeight="1" x14ac:dyDescent="0.3">
      <c r="A2" s="117"/>
      <c r="B2" s="163"/>
      <c r="C2" s="163"/>
      <c r="D2" s="163"/>
      <c r="E2" s="163"/>
      <c r="F2" s="163"/>
      <c r="G2" s="10" t="s">
        <v>0</v>
      </c>
      <c r="H2" s="82" t="s">
        <v>289</v>
      </c>
      <c r="I2" s="82" t="s">
        <v>279</v>
      </c>
      <c r="J2" s="89" t="s">
        <v>210</v>
      </c>
      <c r="K2" s="12" t="s">
        <v>89</v>
      </c>
      <c r="L2" s="11" t="s">
        <v>1</v>
      </c>
      <c r="M2" s="11" t="s">
        <v>210</v>
      </c>
      <c r="N2" s="11" t="s">
        <v>89</v>
      </c>
      <c r="O2" s="11" t="s">
        <v>211</v>
      </c>
      <c r="P2" s="11" t="s">
        <v>212</v>
      </c>
      <c r="Q2" s="162"/>
      <c r="R2" s="162"/>
      <c r="S2" s="6"/>
      <c r="T2" s="6"/>
      <c r="U2" s="6"/>
      <c r="V2" s="6"/>
      <c r="W2" s="6"/>
      <c r="X2" s="6"/>
      <c r="Y2" s="6"/>
      <c r="Z2" s="6"/>
      <c r="AA2" s="6"/>
      <c r="AB2" s="6"/>
      <c r="AC2" s="6"/>
      <c r="AD2" s="6"/>
      <c r="AE2" s="6"/>
      <c r="AF2" s="6"/>
      <c r="AG2" s="6"/>
      <c r="AH2" s="6"/>
      <c r="AI2" s="6"/>
      <c r="AJ2" s="6"/>
      <c r="AK2" s="6"/>
      <c r="AL2" s="6"/>
      <c r="AM2" s="6"/>
      <c r="AN2" s="6"/>
    </row>
    <row r="3" spans="1:40" s="5" customFormat="1" x14ac:dyDescent="0.3">
      <c r="A3" s="4"/>
      <c r="B3" s="48">
        <v>1</v>
      </c>
      <c r="C3" s="3" t="s">
        <v>22</v>
      </c>
      <c r="D3" s="3" t="s">
        <v>35</v>
      </c>
      <c r="E3" s="100" t="s">
        <v>286</v>
      </c>
      <c r="F3" s="26" t="s">
        <v>278</v>
      </c>
      <c r="G3" s="16" t="s">
        <v>3</v>
      </c>
      <c r="H3" s="13" t="s">
        <v>95</v>
      </c>
      <c r="I3" s="14" t="s">
        <v>396</v>
      </c>
      <c r="J3" s="13" t="s">
        <v>17</v>
      </c>
      <c r="K3" s="56" t="s">
        <v>216</v>
      </c>
      <c r="L3" s="30"/>
      <c r="M3" s="3"/>
      <c r="N3" s="30"/>
      <c r="O3" s="13" t="s">
        <v>232</v>
      </c>
      <c r="P3" s="71" t="s">
        <v>298</v>
      </c>
      <c r="Q3" s="83" t="s">
        <v>275</v>
      </c>
      <c r="R3" s="42"/>
      <c r="S3" s="84"/>
    </row>
    <row r="4" spans="1:40" s="5" customFormat="1" x14ac:dyDescent="0.3">
      <c r="A4" s="4"/>
      <c r="B4" s="48"/>
      <c r="C4" s="3"/>
      <c r="D4" s="3"/>
      <c r="E4" s="3"/>
      <c r="F4" s="26"/>
      <c r="G4" s="16"/>
      <c r="H4" s="13"/>
      <c r="I4" s="14"/>
      <c r="J4" s="13"/>
      <c r="K4" s="13"/>
      <c r="L4" s="14"/>
      <c r="M4" s="3" t="s">
        <v>38</v>
      </c>
      <c r="N4" s="17" t="s">
        <v>280</v>
      </c>
      <c r="O4" s="13"/>
      <c r="P4" s="28"/>
      <c r="Q4" s="29"/>
      <c r="R4" s="42"/>
    </row>
    <row r="5" spans="1:40" s="5" customFormat="1" x14ac:dyDescent="0.3">
      <c r="A5" s="4"/>
      <c r="B5" s="48"/>
      <c r="C5" s="3"/>
      <c r="D5" s="3"/>
      <c r="E5" s="3"/>
      <c r="F5" s="26"/>
      <c r="G5" s="16"/>
      <c r="H5" s="13"/>
      <c r="I5" s="14"/>
      <c r="J5" s="13"/>
      <c r="K5" s="13"/>
      <c r="L5" s="14"/>
      <c r="M5" s="3" t="s">
        <v>87</v>
      </c>
      <c r="N5" s="17" t="s">
        <v>281</v>
      </c>
      <c r="O5" s="13"/>
      <c r="P5" s="28"/>
      <c r="Q5" s="29"/>
      <c r="R5" s="42"/>
    </row>
    <row r="6" spans="1:40" s="5" customFormat="1" x14ac:dyDescent="0.3">
      <c r="A6" s="4"/>
      <c r="B6" s="48"/>
      <c r="C6" s="3"/>
      <c r="D6" s="3"/>
      <c r="E6" s="3"/>
      <c r="F6" s="26"/>
      <c r="G6" s="16"/>
      <c r="H6" s="13"/>
      <c r="I6" s="14"/>
      <c r="J6" s="13"/>
      <c r="K6" s="13"/>
      <c r="L6" s="14"/>
      <c r="M6" s="3" t="s">
        <v>83</v>
      </c>
      <c r="N6" s="17" t="s">
        <v>282</v>
      </c>
      <c r="O6" s="13"/>
      <c r="P6" s="28"/>
      <c r="Q6" s="29"/>
      <c r="R6" s="42"/>
    </row>
    <row r="7" spans="1:40" s="5" customFormat="1" x14ac:dyDescent="0.3">
      <c r="A7" s="4"/>
      <c r="B7" s="48"/>
      <c r="C7" s="3"/>
      <c r="D7" s="3"/>
      <c r="E7" s="3"/>
      <c r="F7" s="26"/>
      <c r="G7" s="16"/>
      <c r="H7" s="13"/>
      <c r="I7" s="14"/>
      <c r="J7" s="13"/>
      <c r="K7" s="13"/>
      <c r="L7" s="14"/>
      <c r="M7" s="3" t="s">
        <v>276</v>
      </c>
      <c r="N7" s="85" t="s">
        <v>97</v>
      </c>
      <c r="O7" s="13"/>
      <c r="P7" s="28"/>
      <c r="Q7" s="29"/>
      <c r="R7" s="42"/>
    </row>
    <row r="8" spans="1:40" s="5" customFormat="1" x14ac:dyDescent="0.3">
      <c r="A8" s="4"/>
      <c r="B8" s="49"/>
      <c r="C8" s="19"/>
      <c r="D8" s="19"/>
      <c r="E8" s="19"/>
      <c r="F8" s="31"/>
      <c r="G8" s="21"/>
      <c r="H8" s="19"/>
      <c r="I8" s="32"/>
      <c r="J8" s="19"/>
      <c r="K8" s="19"/>
      <c r="L8" s="32"/>
      <c r="M8" s="19" t="s">
        <v>277</v>
      </c>
      <c r="N8" s="86" t="s">
        <v>97</v>
      </c>
      <c r="O8" s="19"/>
      <c r="P8" s="33"/>
      <c r="Q8" s="34"/>
      <c r="R8" s="43"/>
    </row>
    <row r="9" spans="1:40" s="5" customFormat="1" x14ac:dyDescent="0.3">
      <c r="A9" s="4"/>
      <c r="B9" s="49">
        <v>2</v>
      </c>
      <c r="C9" s="19" t="s">
        <v>32</v>
      </c>
      <c r="D9" s="19" t="s">
        <v>36</v>
      </c>
      <c r="E9" s="19" t="s">
        <v>231</v>
      </c>
      <c r="F9" s="31" t="s">
        <v>283</v>
      </c>
      <c r="G9" s="21" t="s">
        <v>4</v>
      </c>
      <c r="H9" s="19" t="s">
        <v>308</v>
      </c>
      <c r="I9" s="32" t="s">
        <v>288</v>
      </c>
      <c r="J9" s="19" t="s">
        <v>17</v>
      </c>
      <c r="K9" s="20" t="s">
        <v>219</v>
      </c>
      <c r="L9" s="27"/>
      <c r="M9" s="22" t="s">
        <v>101</v>
      </c>
      <c r="N9" s="32"/>
      <c r="O9" s="19" t="s">
        <v>232</v>
      </c>
      <c r="P9" s="87" t="s">
        <v>284</v>
      </c>
      <c r="Q9" s="88" t="s">
        <v>285</v>
      </c>
      <c r="R9" s="43"/>
    </row>
    <row r="10" spans="1:40" s="5" customFormat="1" x14ac:dyDescent="0.3">
      <c r="A10" s="4"/>
      <c r="B10" s="55">
        <v>3</v>
      </c>
      <c r="C10" s="56" t="s">
        <v>102</v>
      </c>
      <c r="D10" s="56" t="s">
        <v>45</v>
      </c>
      <c r="E10" s="81" t="s">
        <v>228</v>
      </c>
      <c r="F10" s="57" t="s">
        <v>291</v>
      </c>
      <c r="G10" s="20" t="s">
        <v>2</v>
      </c>
      <c r="H10" s="56" t="s">
        <v>42</v>
      </c>
      <c r="I10" s="30" t="s">
        <v>42</v>
      </c>
      <c r="J10" s="94" t="s">
        <v>17</v>
      </c>
      <c r="K10" s="81" t="s">
        <v>217</v>
      </c>
      <c r="L10" s="91"/>
      <c r="M10" s="81" t="s">
        <v>101</v>
      </c>
      <c r="N10" s="30"/>
      <c r="O10" s="94" t="s">
        <v>232</v>
      </c>
      <c r="P10" s="74" t="s">
        <v>292</v>
      </c>
      <c r="Q10" s="92" t="s">
        <v>293</v>
      </c>
      <c r="R10" s="93" t="s">
        <v>47</v>
      </c>
    </row>
    <row r="11" spans="1:40" s="5" customFormat="1" x14ac:dyDescent="0.3">
      <c r="A11" s="4"/>
      <c r="B11" s="49"/>
      <c r="C11" s="19"/>
      <c r="D11" s="19"/>
      <c r="E11" s="22"/>
      <c r="F11" s="31"/>
      <c r="G11" s="20"/>
      <c r="H11" s="19"/>
      <c r="I11" s="32"/>
      <c r="J11" s="99" t="s">
        <v>17</v>
      </c>
      <c r="K11" s="22" t="s">
        <v>299</v>
      </c>
      <c r="L11" s="54" t="s">
        <v>300</v>
      </c>
      <c r="M11" s="95" t="s">
        <v>301</v>
      </c>
      <c r="N11" s="32"/>
      <c r="O11" s="19"/>
      <c r="P11" s="96"/>
      <c r="Q11" s="97"/>
      <c r="R11" s="98"/>
    </row>
    <row r="12" spans="1:40" s="5" customFormat="1" x14ac:dyDescent="0.3">
      <c r="A12" s="4"/>
      <c r="B12" s="48">
        <v>4</v>
      </c>
      <c r="C12" s="13" t="s">
        <v>23</v>
      </c>
      <c r="D12" s="13" t="s">
        <v>37</v>
      </c>
      <c r="E12" s="13" t="s">
        <v>231</v>
      </c>
      <c r="F12" s="26" t="s">
        <v>295</v>
      </c>
      <c r="G12" s="16" t="s">
        <v>5</v>
      </c>
      <c r="H12" s="13" t="s">
        <v>294</v>
      </c>
      <c r="I12" s="14" t="s">
        <v>294</v>
      </c>
      <c r="J12" s="13" t="s">
        <v>17</v>
      </c>
      <c r="K12" s="13" t="s">
        <v>217</v>
      </c>
      <c r="L12" s="14"/>
      <c r="M12" s="13"/>
      <c r="N12" s="14"/>
      <c r="O12" s="13" t="s">
        <v>233</v>
      </c>
      <c r="P12" s="71" t="s">
        <v>297</v>
      </c>
      <c r="Q12" s="83" t="s">
        <v>296</v>
      </c>
      <c r="R12" s="42"/>
    </row>
    <row r="13" spans="1:40" s="5" customFormat="1" x14ac:dyDescent="0.3">
      <c r="A13" s="4"/>
      <c r="B13" s="49"/>
      <c r="C13" s="19"/>
      <c r="D13" s="19"/>
      <c r="E13" s="19"/>
      <c r="F13" s="31"/>
      <c r="G13" s="21"/>
      <c r="H13" s="19"/>
      <c r="I13" s="32"/>
      <c r="J13" s="19"/>
      <c r="K13" s="19"/>
      <c r="L13" s="32"/>
      <c r="M13" s="19" t="s">
        <v>38</v>
      </c>
      <c r="N13" s="32" t="s">
        <v>310</v>
      </c>
      <c r="O13" s="19"/>
      <c r="P13" s="33"/>
      <c r="Q13" s="34"/>
      <c r="R13" s="43"/>
    </row>
    <row r="14" spans="1:40" s="5" customFormat="1" x14ac:dyDescent="0.3">
      <c r="A14" s="4"/>
      <c r="B14" s="48">
        <v>5</v>
      </c>
      <c r="C14" s="3" t="s">
        <v>52</v>
      </c>
      <c r="D14" s="3" t="s">
        <v>37</v>
      </c>
      <c r="E14" s="100" t="s">
        <v>228</v>
      </c>
      <c r="F14" s="26" t="s">
        <v>302</v>
      </c>
      <c r="G14" s="16" t="s">
        <v>18</v>
      </c>
      <c r="H14" s="13" t="s">
        <v>309</v>
      </c>
      <c r="I14" s="14" t="s">
        <v>261</v>
      </c>
      <c r="J14" s="13" t="s">
        <v>17</v>
      </c>
      <c r="K14" s="13" t="s">
        <v>218</v>
      </c>
      <c r="L14" s="14"/>
      <c r="M14" s="3"/>
      <c r="N14" s="14"/>
      <c r="O14" s="13" t="s">
        <v>305</v>
      </c>
      <c r="P14" s="70" t="s">
        <v>241</v>
      </c>
      <c r="Q14" s="83" t="s">
        <v>303</v>
      </c>
      <c r="R14" s="42"/>
    </row>
    <row r="15" spans="1:40" s="5" customFormat="1" x14ac:dyDescent="0.3">
      <c r="A15" s="4"/>
      <c r="B15" s="48"/>
      <c r="C15" s="3"/>
      <c r="D15" s="3"/>
      <c r="E15" s="3"/>
      <c r="F15" s="26"/>
      <c r="G15" s="16"/>
      <c r="H15" s="13"/>
      <c r="I15" s="14"/>
      <c r="J15" s="13"/>
      <c r="K15" s="13"/>
      <c r="L15" s="14"/>
      <c r="M15" s="3" t="s">
        <v>115</v>
      </c>
      <c r="N15" s="14" t="s">
        <v>220</v>
      </c>
      <c r="O15" s="13"/>
      <c r="P15" s="26"/>
      <c r="Q15" s="29"/>
      <c r="R15" s="42"/>
    </row>
    <row r="16" spans="1:40" s="5" customFormat="1" x14ac:dyDescent="0.3">
      <c r="A16" s="4"/>
      <c r="B16" s="48"/>
      <c r="C16" s="13"/>
      <c r="D16" s="13"/>
      <c r="E16" s="13"/>
      <c r="F16" s="26"/>
      <c r="G16" s="16"/>
      <c r="H16" s="13"/>
      <c r="I16" s="14"/>
      <c r="J16" s="13"/>
      <c r="K16" s="13"/>
      <c r="L16" s="14"/>
      <c r="M16" s="13" t="s">
        <v>116</v>
      </c>
      <c r="N16" s="14" t="s">
        <v>221</v>
      </c>
      <c r="O16" s="13"/>
      <c r="P16" s="26"/>
      <c r="Q16" s="29"/>
      <c r="R16" s="42"/>
    </row>
    <row r="17" spans="1:18" s="5" customFormat="1" x14ac:dyDescent="0.3">
      <c r="A17" s="4"/>
      <c r="B17" s="49"/>
      <c r="C17" s="19"/>
      <c r="D17" s="19"/>
      <c r="E17" s="19"/>
      <c r="F17" s="31"/>
      <c r="G17" s="21"/>
      <c r="H17" s="19"/>
      <c r="I17" s="32"/>
      <c r="J17" s="19"/>
      <c r="K17" s="19"/>
      <c r="L17" s="32"/>
      <c r="M17" s="21" t="s">
        <v>117</v>
      </c>
      <c r="N17" s="36" t="s">
        <v>222</v>
      </c>
      <c r="O17" s="19"/>
      <c r="P17" s="31"/>
      <c r="Q17" s="34"/>
      <c r="R17" s="43"/>
    </row>
    <row r="18" spans="1:18" s="5" customFormat="1" x14ac:dyDescent="0.3">
      <c r="A18" s="4"/>
      <c r="B18" s="50">
        <v>6</v>
      </c>
      <c r="C18" s="20" t="s">
        <v>127</v>
      </c>
      <c r="D18" s="20" t="s">
        <v>40</v>
      </c>
      <c r="E18" s="23" t="s">
        <v>228</v>
      </c>
      <c r="F18" s="35" t="s">
        <v>304</v>
      </c>
      <c r="G18" s="37" t="s">
        <v>6</v>
      </c>
      <c r="H18" s="20" t="s">
        <v>48</v>
      </c>
      <c r="I18" s="27" t="s">
        <v>48</v>
      </c>
      <c r="J18" s="20" t="s">
        <v>17</v>
      </c>
      <c r="K18" s="23" t="s">
        <v>405</v>
      </c>
      <c r="L18" s="78"/>
      <c r="M18" s="23" t="s">
        <v>101</v>
      </c>
      <c r="N18" s="38"/>
      <c r="O18" s="23" t="s">
        <v>306</v>
      </c>
      <c r="P18" s="72" t="s">
        <v>242</v>
      </c>
      <c r="Q18" s="101" t="s">
        <v>307</v>
      </c>
      <c r="R18" s="44"/>
    </row>
    <row r="19" spans="1:18" s="5" customFormat="1" x14ac:dyDescent="0.3">
      <c r="A19" s="4"/>
      <c r="B19" s="51">
        <v>7</v>
      </c>
      <c r="C19" s="3" t="s">
        <v>128</v>
      </c>
      <c r="D19" s="3" t="s">
        <v>49</v>
      </c>
      <c r="E19" s="100" t="s">
        <v>228</v>
      </c>
      <c r="F19" s="26" t="s">
        <v>312</v>
      </c>
      <c r="G19" s="16" t="s">
        <v>7</v>
      </c>
      <c r="H19" s="13" t="s">
        <v>255</v>
      </c>
      <c r="I19" s="14" t="s">
        <v>313</v>
      </c>
      <c r="J19" s="13" t="s">
        <v>17</v>
      </c>
      <c r="K19" s="13" t="s">
        <v>223</v>
      </c>
      <c r="L19" s="14"/>
      <c r="M19" s="3"/>
      <c r="N19" s="17"/>
      <c r="O19" s="13" t="s">
        <v>232</v>
      </c>
      <c r="P19" s="73" t="s">
        <v>311</v>
      </c>
      <c r="Q19" s="29" t="s">
        <v>314</v>
      </c>
      <c r="R19" s="45" t="s">
        <v>47</v>
      </c>
    </row>
    <row r="20" spans="1:18" s="5" customFormat="1" x14ac:dyDescent="0.3">
      <c r="A20" s="4"/>
      <c r="B20" s="51"/>
      <c r="C20" s="3"/>
      <c r="D20" s="3"/>
      <c r="E20" s="3"/>
      <c r="F20" s="26"/>
      <c r="G20" s="16"/>
      <c r="H20" s="13"/>
      <c r="I20" s="14"/>
      <c r="J20" s="13" t="s">
        <v>17</v>
      </c>
      <c r="K20" s="13" t="s">
        <v>224</v>
      </c>
      <c r="L20" s="14"/>
      <c r="M20" s="2"/>
      <c r="N20" s="17"/>
      <c r="O20" s="13"/>
      <c r="P20" s="39"/>
      <c r="Q20" s="29"/>
      <c r="R20" s="45"/>
    </row>
    <row r="21" spans="1:18" s="5" customFormat="1" x14ac:dyDescent="0.3">
      <c r="A21" s="4"/>
      <c r="B21" s="51"/>
      <c r="C21" s="3"/>
      <c r="D21" s="3"/>
      <c r="E21" s="3"/>
      <c r="F21" s="26"/>
      <c r="G21" s="16"/>
      <c r="H21" s="13"/>
      <c r="I21" s="14"/>
      <c r="J21" s="13"/>
      <c r="K21" s="13"/>
      <c r="L21" s="14"/>
      <c r="M21" s="2" t="s">
        <v>130</v>
      </c>
      <c r="N21" s="17">
        <v>2.5</v>
      </c>
      <c r="O21" s="13"/>
      <c r="P21" s="39"/>
      <c r="Q21" s="29"/>
      <c r="R21" s="45"/>
    </row>
    <row r="22" spans="1:18" s="5" customFormat="1" x14ac:dyDescent="0.3">
      <c r="A22" s="4"/>
      <c r="B22" s="52"/>
      <c r="C22" s="19"/>
      <c r="D22" s="19"/>
      <c r="E22" s="19"/>
      <c r="F22" s="31"/>
      <c r="G22" s="21"/>
      <c r="H22" s="19"/>
      <c r="I22" s="32"/>
      <c r="J22" s="19"/>
      <c r="K22" s="19"/>
      <c r="L22" s="32"/>
      <c r="M22" s="21" t="s">
        <v>234</v>
      </c>
      <c r="N22" s="36">
        <v>11.71</v>
      </c>
      <c r="O22" s="19"/>
      <c r="P22" s="46"/>
      <c r="Q22" s="34"/>
      <c r="R22" s="47"/>
    </row>
    <row r="23" spans="1:18" s="5" customFormat="1" x14ac:dyDescent="0.3">
      <c r="A23" s="4"/>
      <c r="B23" s="51">
        <v>8</v>
      </c>
      <c r="C23" s="3" t="s">
        <v>135</v>
      </c>
      <c r="D23" s="3" t="s">
        <v>33</v>
      </c>
      <c r="E23" s="3" t="s">
        <v>231</v>
      </c>
      <c r="F23" s="26" t="s">
        <v>315</v>
      </c>
      <c r="G23" s="16" t="s">
        <v>8</v>
      </c>
      <c r="H23" s="13" t="s">
        <v>316</v>
      </c>
      <c r="I23" s="14" t="s">
        <v>136</v>
      </c>
      <c r="J23" s="13" t="s">
        <v>17</v>
      </c>
      <c r="K23" s="13" t="s">
        <v>219</v>
      </c>
      <c r="L23" s="14"/>
      <c r="M23" s="2"/>
      <c r="N23" s="17"/>
      <c r="O23" s="24" t="s">
        <v>232</v>
      </c>
      <c r="P23" s="71" t="s">
        <v>243</v>
      </c>
      <c r="Q23" s="83" t="s">
        <v>317</v>
      </c>
      <c r="R23" s="42"/>
    </row>
    <row r="24" spans="1:18" s="5" customFormat="1" x14ac:dyDescent="0.3">
      <c r="A24" s="4"/>
      <c r="B24" s="51"/>
      <c r="C24" s="3"/>
      <c r="D24" s="3"/>
      <c r="E24" s="3"/>
      <c r="F24" s="26"/>
      <c r="G24" s="16"/>
      <c r="H24" s="13"/>
      <c r="I24" s="14"/>
      <c r="J24" s="13"/>
      <c r="K24" s="13"/>
      <c r="L24" s="14"/>
      <c r="M24" s="2" t="s">
        <v>38</v>
      </c>
      <c r="N24" s="17" t="s">
        <v>397</v>
      </c>
      <c r="O24" s="24"/>
      <c r="P24" s="28"/>
      <c r="Q24" s="29"/>
      <c r="R24" s="42"/>
    </row>
    <row r="25" spans="1:18" s="5" customFormat="1" x14ac:dyDescent="0.3">
      <c r="A25" s="4"/>
      <c r="B25" s="51"/>
      <c r="C25" s="3"/>
      <c r="D25" s="3"/>
      <c r="E25" s="3"/>
      <c r="F25" s="26"/>
      <c r="G25" s="16"/>
      <c r="H25" s="13"/>
      <c r="I25" s="14"/>
      <c r="J25" s="13"/>
      <c r="K25" s="13"/>
      <c r="L25" s="14"/>
      <c r="M25" s="2" t="s">
        <v>83</v>
      </c>
      <c r="N25" s="17" t="s">
        <v>398</v>
      </c>
      <c r="O25" s="24"/>
      <c r="P25" s="28"/>
      <c r="Q25" s="29"/>
      <c r="R25" s="42"/>
    </row>
    <row r="26" spans="1:18" s="5" customFormat="1" x14ac:dyDescent="0.3">
      <c r="A26" s="4"/>
      <c r="B26" s="51"/>
      <c r="C26" s="3"/>
      <c r="D26" s="3"/>
      <c r="E26" s="3"/>
      <c r="F26" s="26"/>
      <c r="G26" s="16"/>
      <c r="H26" s="13"/>
      <c r="I26" s="14"/>
      <c r="J26" s="13"/>
      <c r="K26" s="13"/>
      <c r="L26" s="14"/>
      <c r="M26" s="2" t="s">
        <v>139</v>
      </c>
      <c r="N26" s="17" t="s">
        <v>399</v>
      </c>
      <c r="O26" s="24"/>
      <c r="P26" s="28"/>
      <c r="Q26" s="29"/>
      <c r="R26" s="42"/>
    </row>
    <row r="27" spans="1:18" s="5" customFormat="1" x14ac:dyDescent="0.3">
      <c r="A27" s="4"/>
      <c r="B27" s="52"/>
      <c r="C27" s="19"/>
      <c r="D27" s="19"/>
      <c r="E27" s="19"/>
      <c r="F27" s="31"/>
      <c r="G27" s="21"/>
      <c r="H27" s="19"/>
      <c r="I27" s="32"/>
      <c r="J27" s="19"/>
      <c r="K27" s="19"/>
      <c r="L27" s="32"/>
      <c r="M27" s="21" t="s">
        <v>318</v>
      </c>
      <c r="N27" s="32" t="s">
        <v>400</v>
      </c>
      <c r="O27" s="22"/>
      <c r="P27" s="33"/>
      <c r="Q27" s="34"/>
      <c r="R27" s="43"/>
    </row>
    <row r="28" spans="1:18" s="5" customFormat="1" x14ac:dyDescent="0.3">
      <c r="A28" s="4"/>
      <c r="B28" s="48">
        <v>9</v>
      </c>
      <c r="C28" s="3" t="s">
        <v>140</v>
      </c>
      <c r="D28" s="3" t="s">
        <v>39</v>
      </c>
      <c r="E28" s="100" t="s">
        <v>228</v>
      </c>
      <c r="F28" s="26" t="s">
        <v>320</v>
      </c>
      <c r="G28" s="16" t="s">
        <v>9</v>
      </c>
      <c r="H28" s="24" t="s">
        <v>43</v>
      </c>
      <c r="I28" s="15" t="s">
        <v>319</v>
      </c>
      <c r="J28" s="13" t="s">
        <v>17</v>
      </c>
      <c r="K28" s="56" t="s">
        <v>225</v>
      </c>
      <c r="L28" s="14"/>
      <c r="M28" s="2"/>
      <c r="N28" s="17"/>
      <c r="O28" s="13" t="s">
        <v>232</v>
      </c>
      <c r="P28" s="71" t="s">
        <v>244</v>
      </c>
      <c r="Q28" s="29" t="s">
        <v>321</v>
      </c>
      <c r="R28" s="42" t="s">
        <v>46</v>
      </c>
    </row>
    <row r="29" spans="1:18" s="5" customFormat="1" x14ac:dyDescent="0.3">
      <c r="A29" s="4"/>
      <c r="B29" s="48"/>
      <c r="C29" s="3"/>
      <c r="D29" s="3"/>
      <c r="E29" s="3"/>
      <c r="F29" s="26"/>
      <c r="G29" s="16"/>
      <c r="H29" s="24"/>
      <c r="I29" s="15"/>
      <c r="J29" s="13"/>
      <c r="K29" s="13"/>
      <c r="L29" s="14"/>
      <c r="M29" s="2" t="s">
        <v>139</v>
      </c>
      <c r="N29" s="17" t="s">
        <v>226</v>
      </c>
      <c r="O29" s="13"/>
      <c r="P29" s="28"/>
      <c r="Q29" s="29"/>
      <c r="R29" s="42"/>
    </row>
    <row r="30" spans="1:18" s="5" customFormat="1" x14ac:dyDescent="0.3">
      <c r="A30" s="4"/>
      <c r="B30" s="48"/>
      <c r="C30" s="3"/>
      <c r="D30" s="3"/>
      <c r="E30" s="3"/>
      <c r="F30" s="26"/>
      <c r="G30" s="16"/>
      <c r="H30" s="24"/>
      <c r="I30" s="15"/>
      <c r="J30" s="13"/>
      <c r="K30" s="13"/>
      <c r="L30" s="14"/>
      <c r="M30" s="2" t="s">
        <v>83</v>
      </c>
      <c r="N30" s="17" t="s">
        <v>227</v>
      </c>
      <c r="O30" s="13"/>
      <c r="P30" s="28"/>
      <c r="Q30" s="29"/>
      <c r="R30" s="42"/>
    </row>
    <row r="31" spans="1:18" s="5" customFormat="1" x14ac:dyDescent="0.3">
      <c r="A31" s="4"/>
      <c r="B31" s="48"/>
      <c r="C31" s="3"/>
      <c r="D31" s="3"/>
      <c r="E31" s="3"/>
      <c r="F31" s="26"/>
      <c r="G31" s="16"/>
      <c r="H31" s="24"/>
      <c r="I31" s="15"/>
      <c r="J31" s="13"/>
      <c r="K31" s="13"/>
      <c r="L31" s="14"/>
      <c r="M31" s="2" t="s">
        <v>142</v>
      </c>
      <c r="N31" s="17" t="s">
        <v>148</v>
      </c>
      <c r="O31" s="13"/>
      <c r="P31" s="28"/>
      <c r="Q31" s="29"/>
      <c r="R31" s="42"/>
    </row>
    <row r="32" spans="1:18" s="5" customFormat="1" x14ac:dyDescent="0.3">
      <c r="A32" s="4"/>
      <c r="B32" s="48"/>
      <c r="C32" s="3"/>
      <c r="D32" s="3"/>
      <c r="E32" s="3"/>
      <c r="F32" s="26"/>
      <c r="G32" s="16"/>
      <c r="H32" s="24"/>
      <c r="I32" s="15"/>
      <c r="J32" s="13"/>
      <c r="K32" s="13"/>
      <c r="L32" s="14"/>
      <c r="M32" s="2" t="s">
        <v>143</v>
      </c>
      <c r="N32" s="17" t="s">
        <v>149</v>
      </c>
      <c r="O32" s="13"/>
      <c r="P32" s="28"/>
      <c r="Q32" s="29"/>
      <c r="R32" s="42"/>
    </row>
    <row r="33" spans="1:18" s="5" customFormat="1" x14ac:dyDescent="0.3">
      <c r="A33" s="4"/>
      <c r="B33" s="49"/>
      <c r="C33" s="19"/>
      <c r="D33" s="19"/>
      <c r="E33" s="19"/>
      <c r="F33" s="31"/>
      <c r="G33" s="21"/>
      <c r="H33" s="22"/>
      <c r="I33" s="54"/>
      <c r="J33" s="19"/>
      <c r="K33" s="19"/>
      <c r="L33" s="32"/>
      <c r="M33" s="21" t="s">
        <v>144</v>
      </c>
      <c r="N33" s="36" t="s">
        <v>150</v>
      </c>
      <c r="O33" s="19"/>
      <c r="P33" s="33"/>
      <c r="Q33" s="34"/>
      <c r="R33" s="43"/>
    </row>
    <row r="34" spans="1:18" s="5" customFormat="1" x14ac:dyDescent="0.3">
      <c r="A34" s="4"/>
      <c r="B34" s="55">
        <v>10</v>
      </c>
      <c r="C34" s="56" t="s">
        <v>152</v>
      </c>
      <c r="D34" s="56" t="s">
        <v>34</v>
      </c>
      <c r="E34" s="81" t="s">
        <v>228</v>
      </c>
      <c r="F34" s="57" t="s">
        <v>322</v>
      </c>
      <c r="G34" s="58" t="s">
        <v>10</v>
      </c>
      <c r="H34" s="56" t="s">
        <v>256</v>
      </c>
      <c r="I34" s="30" t="s">
        <v>324</v>
      </c>
      <c r="J34" s="56" t="s">
        <v>17</v>
      </c>
      <c r="K34" s="80" t="s">
        <v>217</v>
      </c>
      <c r="L34" s="30" t="s">
        <v>323</v>
      </c>
      <c r="M34" s="59" t="s">
        <v>101</v>
      </c>
      <c r="N34" s="60"/>
      <c r="O34" s="56" t="s">
        <v>232</v>
      </c>
      <c r="P34" s="74" t="s">
        <v>245</v>
      </c>
      <c r="Q34" s="103" t="s">
        <v>326</v>
      </c>
      <c r="R34" s="61"/>
    </row>
    <row r="35" spans="1:18" s="5" customFormat="1" x14ac:dyDescent="0.3">
      <c r="A35" s="4"/>
      <c r="B35" s="49"/>
      <c r="C35" s="19"/>
      <c r="D35" s="19"/>
      <c r="E35" s="19"/>
      <c r="F35" s="31"/>
      <c r="G35" s="21"/>
      <c r="H35" s="19"/>
      <c r="I35" s="32"/>
      <c r="J35" s="19" t="s">
        <v>266</v>
      </c>
      <c r="K35" s="19" t="s">
        <v>265</v>
      </c>
      <c r="L35" s="32" t="s">
        <v>268</v>
      </c>
      <c r="M35" s="62" t="s">
        <v>235</v>
      </c>
      <c r="N35" s="36"/>
      <c r="O35" s="19"/>
      <c r="P35" s="33"/>
      <c r="Q35" s="34"/>
      <c r="R35" s="43"/>
    </row>
    <row r="36" spans="1:18" s="5" customFormat="1" x14ac:dyDescent="0.3">
      <c r="A36" s="4"/>
      <c r="B36" s="50">
        <v>11</v>
      </c>
      <c r="C36" s="20" t="s">
        <v>155</v>
      </c>
      <c r="D36" s="20" t="s">
        <v>49</v>
      </c>
      <c r="E36" s="23" t="s">
        <v>228</v>
      </c>
      <c r="F36" s="35" t="s">
        <v>327</v>
      </c>
      <c r="G36" s="37" t="s">
        <v>11</v>
      </c>
      <c r="H36" s="20" t="s">
        <v>51</v>
      </c>
      <c r="I36" s="27" t="s">
        <v>329</v>
      </c>
      <c r="J36" s="20" t="s">
        <v>156</v>
      </c>
      <c r="K36" s="20" t="s">
        <v>386</v>
      </c>
      <c r="L36" s="27"/>
      <c r="M36" s="76" t="s">
        <v>101</v>
      </c>
      <c r="N36" s="38"/>
      <c r="O36" s="20" t="s">
        <v>232</v>
      </c>
      <c r="P36" s="72" t="s">
        <v>328</v>
      </c>
      <c r="Q36" s="126" t="s">
        <v>330</v>
      </c>
      <c r="R36" s="44"/>
    </row>
    <row r="37" spans="1:18" s="5" customFormat="1" x14ac:dyDescent="0.3">
      <c r="A37" s="4"/>
      <c r="B37" s="48">
        <v>12</v>
      </c>
      <c r="C37" s="3" t="s">
        <v>158</v>
      </c>
      <c r="D37" s="3" t="s">
        <v>50</v>
      </c>
      <c r="E37" s="3" t="s">
        <v>231</v>
      </c>
      <c r="F37" s="26" t="s">
        <v>331</v>
      </c>
      <c r="G37" s="16" t="s">
        <v>12</v>
      </c>
      <c r="H37" s="13" t="s">
        <v>258</v>
      </c>
      <c r="I37" s="14" t="s">
        <v>332</v>
      </c>
      <c r="J37" s="13" t="s">
        <v>17</v>
      </c>
      <c r="K37" s="81" t="s">
        <v>217</v>
      </c>
      <c r="L37" s="15"/>
      <c r="M37" s="25"/>
      <c r="N37" s="17"/>
      <c r="O37" s="13" t="s">
        <v>232</v>
      </c>
      <c r="P37" s="71" t="s">
        <v>247</v>
      </c>
      <c r="Q37" s="104" t="s">
        <v>333</v>
      </c>
      <c r="R37" s="42"/>
    </row>
    <row r="38" spans="1:18" s="5" customFormat="1" x14ac:dyDescent="0.3">
      <c r="A38" s="4"/>
      <c r="B38" s="48"/>
      <c r="C38" s="3"/>
      <c r="D38" s="3"/>
      <c r="E38" s="3"/>
      <c r="F38" s="26"/>
      <c r="G38" s="16"/>
      <c r="H38" s="13"/>
      <c r="I38" s="14"/>
      <c r="J38" s="13"/>
      <c r="K38" s="24"/>
      <c r="L38" s="15"/>
      <c r="M38" s="2" t="s">
        <v>83</v>
      </c>
      <c r="N38" s="65" t="s">
        <v>237</v>
      </c>
      <c r="O38" s="13"/>
      <c r="P38" s="28"/>
      <c r="Q38" s="41"/>
      <c r="R38" s="42"/>
    </row>
    <row r="39" spans="1:18" s="5" customFormat="1" x14ac:dyDescent="0.3">
      <c r="A39" s="4"/>
      <c r="B39" s="48"/>
      <c r="C39" s="3"/>
      <c r="D39" s="3"/>
      <c r="E39" s="3"/>
      <c r="F39" s="26"/>
      <c r="G39" s="16"/>
      <c r="H39" s="13"/>
      <c r="I39" s="14"/>
      <c r="J39" s="13"/>
      <c r="K39" s="24"/>
      <c r="L39" s="15"/>
      <c r="M39" s="2" t="s">
        <v>139</v>
      </c>
      <c r="N39" s="17" t="s">
        <v>238</v>
      </c>
      <c r="O39" s="13"/>
      <c r="P39" s="28"/>
      <c r="Q39" s="41"/>
      <c r="R39" s="42"/>
    </row>
    <row r="40" spans="1:18" s="5" customFormat="1" x14ac:dyDescent="0.3">
      <c r="A40" s="4"/>
      <c r="B40" s="48"/>
      <c r="C40" s="3"/>
      <c r="D40" s="3"/>
      <c r="E40" s="3"/>
      <c r="F40" s="26"/>
      <c r="G40" s="16"/>
      <c r="H40" s="13"/>
      <c r="I40" s="14"/>
      <c r="J40" s="13"/>
      <c r="K40" s="24"/>
      <c r="L40" s="15"/>
      <c r="M40" s="2" t="s">
        <v>38</v>
      </c>
      <c r="N40" s="65" t="s">
        <v>164</v>
      </c>
      <c r="O40" s="13"/>
      <c r="P40" s="28"/>
      <c r="Q40" s="41"/>
      <c r="R40" s="42"/>
    </row>
    <row r="41" spans="1:18" s="5" customFormat="1" x14ac:dyDescent="0.3">
      <c r="A41" s="4"/>
      <c r="B41" s="48"/>
      <c r="C41" s="3"/>
      <c r="D41" s="3"/>
      <c r="E41" s="3"/>
      <c r="F41" s="26"/>
      <c r="G41" s="16"/>
      <c r="H41" s="158"/>
      <c r="I41" s="14"/>
      <c r="J41" s="13"/>
      <c r="K41" s="24"/>
      <c r="L41" s="15"/>
      <c r="M41" s="2" t="s">
        <v>142</v>
      </c>
      <c r="N41" s="17" t="s">
        <v>165</v>
      </c>
      <c r="O41" s="13"/>
      <c r="P41" s="28"/>
      <c r="Q41" s="41"/>
      <c r="R41" s="42"/>
    </row>
    <row r="42" spans="1:18" s="5" customFormat="1" x14ac:dyDescent="0.3">
      <c r="A42" s="4"/>
      <c r="B42" s="48"/>
      <c r="C42" s="3"/>
      <c r="D42" s="3"/>
      <c r="E42" s="3"/>
      <c r="F42" s="26"/>
      <c r="G42" s="16"/>
      <c r="H42" s="158"/>
      <c r="I42" s="14"/>
      <c r="J42" s="13"/>
      <c r="K42" s="24"/>
      <c r="L42" s="15"/>
      <c r="M42" s="2" t="s">
        <v>159</v>
      </c>
      <c r="N42" s="17" t="s">
        <v>165</v>
      </c>
      <c r="O42" s="13"/>
      <c r="P42" s="28"/>
      <c r="Q42" s="41"/>
      <c r="R42" s="42"/>
    </row>
    <row r="43" spans="1:18" s="5" customFormat="1" x14ac:dyDescent="0.3">
      <c r="A43" s="4"/>
      <c r="B43" s="48"/>
      <c r="C43" s="3"/>
      <c r="D43" s="3"/>
      <c r="E43" s="3"/>
      <c r="F43" s="26"/>
      <c r="G43" s="16"/>
      <c r="H43" s="5" t="s">
        <v>346</v>
      </c>
      <c r="I43" s="14"/>
      <c r="J43" s="13" t="s">
        <v>17</v>
      </c>
      <c r="K43" s="24" t="s">
        <v>217</v>
      </c>
      <c r="L43" s="15"/>
      <c r="M43" s="25"/>
      <c r="N43" s="17"/>
      <c r="O43" s="13" t="s">
        <v>236</v>
      </c>
      <c r="P43" s="28" t="s">
        <v>250</v>
      </c>
      <c r="Q43" s="41"/>
      <c r="R43" s="42"/>
    </row>
    <row r="44" spans="1:18" s="5" customFormat="1" x14ac:dyDescent="0.3">
      <c r="A44" s="4"/>
      <c r="B44" s="48"/>
      <c r="C44" s="3"/>
      <c r="D44" s="3"/>
      <c r="E44" s="3"/>
      <c r="F44" s="26"/>
      <c r="G44" s="16"/>
      <c r="I44" s="14"/>
      <c r="J44" s="13"/>
      <c r="K44" s="24"/>
      <c r="L44" s="15"/>
      <c r="M44" s="2" t="s">
        <v>83</v>
      </c>
      <c r="N44" s="65" t="s">
        <v>237</v>
      </c>
      <c r="O44" s="13"/>
      <c r="P44" s="28"/>
      <c r="Q44" s="41"/>
      <c r="R44" s="42"/>
    </row>
    <row r="45" spans="1:18" s="5" customFormat="1" x14ac:dyDescent="0.3">
      <c r="A45" s="4"/>
      <c r="B45" s="48"/>
      <c r="C45" s="3"/>
      <c r="D45" s="3"/>
      <c r="E45" s="3"/>
      <c r="F45" s="26"/>
      <c r="G45" s="16"/>
      <c r="I45" s="14"/>
      <c r="J45" s="13"/>
      <c r="K45" s="24"/>
      <c r="L45" s="15"/>
      <c r="M45" s="2" t="s">
        <v>139</v>
      </c>
      <c r="N45" s="17" t="s">
        <v>238</v>
      </c>
      <c r="O45" s="13"/>
      <c r="P45" s="28"/>
      <c r="Q45" s="41"/>
      <c r="R45" s="42"/>
    </row>
    <row r="46" spans="1:18" s="5" customFormat="1" x14ac:dyDescent="0.3">
      <c r="A46" s="4"/>
      <c r="B46" s="48"/>
      <c r="C46" s="3"/>
      <c r="D46" s="3"/>
      <c r="E46" s="3"/>
      <c r="F46" s="26"/>
      <c r="G46" s="16"/>
      <c r="I46" s="14"/>
      <c r="J46" s="13"/>
      <c r="K46" s="24"/>
      <c r="L46" s="15"/>
      <c r="M46" s="2" t="s">
        <v>38</v>
      </c>
      <c r="N46" s="65" t="s">
        <v>164</v>
      </c>
      <c r="O46" s="13"/>
      <c r="P46" s="28"/>
      <c r="Q46" s="41"/>
      <c r="R46" s="42"/>
    </row>
    <row r="47" spans="1:18" s="5" customFormat="1" x14ac:dyDescent="0.3">
      <c r="A47" s="4"/>
      <c r="B47" s="48"/>
      <c r="C47" s="3"/>
      <c r="D47" s="3"/>
      <c r="E47" s="3"/>
      <c r="F47" s="26"/>
      <c r="G47" s="16"/>
      <c r="I47" s="14"/>
      <c r="J47" s="13"/>
      <c r="K47" s="24"/>
      <c r="L47" s="15"/>
      <c r="M47" s="2" t="s">
        <v>142</v>
      </c>
      <c r="N47" s="17" t="s">
        <v>165</v>
      </c>
      <c r="O47" s="13"/>
      <c r="P47" s="28"/>
      <c r="Q47" s="41"/>
      <c r="R47" s="42"/>
    </row>
    <row r="48" spans="1:18" s="5" customFormat="1" x14ac:dyDescent="0.3">
      <c r="A48" s="4"/>
      <c r="B48" s="48"/>
      <c r="C48" s="3"/>
      <c r="D48" s="3"/>
      <c r="E48" s="3"/>
      <c r="F48" s="26"/>
      <c r="G48" s="16"/>
      <c r="I48" s="14"/>
      <c r="J48" s="13"/>
      <c r="K48" s="24"/>
      <c r="L48" s="15"/>
      <c r="M48" s="2" t="s">
        <v>159</v>
      </c>
      <c r="N48" s="17" t="s">
        <v>165</v>
      </c>
      <c r="O48" s="13"/>
      <c r="P48" s="28"/>
      <c r="Q48" s="41"/>
      <c r="R48" s="42"/>
    </row>
    <row r="49" spans="1:18" s="5" customFormat="1" x14ac:dyDescent="0.3">
      <c r="A49" s="4"/>
      <c r="B49" s="48"/>
      <c r="C49" s="3"/>
      <c r="D49" s="3"/>
      <c r="E49" s="3"/>
      <c r="F49" s="26"/>
      <c r="G49" s="16"/>
      <c r="H49" s="5" t="s">
        <v>347</v>
      </c>
      <c r="I49" s="14"/>
      <c r="J49" s="13" t="s">
        <v>17</v>
      </c>
      <c r="K49" s="24" t="s">
        <v>217</v>
      </c>
      <c r="L49" s="15"/>
      <c r="M49" s="25"/>
      <c r="N49" s="17"/>
      <c r="O49" s="13" t="s">
        <v>236</v>
      </c>
      <c r="P49" s="28" t="s">
        <v>251</v>
      </c>
      <c r="Q49" s="41"/>
      <c r="R49" s="42"/>
    </row>
    <row r="50" spans="1:18" s="5" customFormat="1" x14ac:dyDescent="0.3">
      <c r="A50" s="4"/>
      <c r="B50" s="48"/>
      <c r="C50" s="3"/>
      <c r="D50" s="3"/>
      <c r="E50" s="3"/>
      <c r="F50" s="26"/>
      <c r="G50" s="16"/>
      <c r="H50" s="13"/>
      <c r="I50" s="14"/>
      <c r="J50" s="13"/>
      <c r="K50" s="24"/>
      <c r="L50" s="15"/>
      <c r="M50" s="2" t="s">
        <v>83</v>
      </c>
      <c r="N50" s="65" t="s">
        <v>237</v>
      </c>
      <c r="O50" s="13"/>
      <c r="P50" s="28"/>
      <c r="Q50" s="41"/>
      <c r="R50" s="42"/>
    </row>
    <row r="51" spans="1:18" s="5" customFormat="1" x14ac:dyDescent="0.3">
      <c r="A51" s="4"/>
      <c r="B51" s="48"/>
      <c r="C51" s="3"/>
      <c r="D51" s="3"/>
      <c r="E51" s="3"/>
      <c r="F51" s="26"/>
      <c r="G51" s="16"/>
      <c r="H51" s="13"/>
      <c r="I51" s="14"/>
      <c r="J51" s="13"/>
      <c r="K51" s="24"/>
      <c r="L51" s="15"/>
      <c r="M51" s="2" t="s">
        <v>139</v>
      </c>
      <c r="N51" s="17" t="s">
        <v>238</v>
      </c>
      <c r="O51" s="13"/>
      <c r="P51" s="28"/>
      <c r="Q51" s="41"/>
      <c r="R51" s="42"/>
    </row>
    <row r="52" spans="1:18" s="5" customFormat="1" x14ac:dyDescent="0.3">
      <c r="A52" s="4"/>
      <c r="B52" s="48"/>
      <c r="C52" s="3"/>
      <c r="D52" s="3"/>
      <c r="E52" s="3"/>
      <c r="F52" s="26"/>
      <c r="G52" s="16"/>
      <c r="H52" s="13"/>
      <c r="I52" s="14"/>
      <c r="J52" s="13"/>
      <c r="K52" s="24"/>
      <c r="L52" s="15"/>
      <c r="M52" s="2" t="s">
        <v>38</v>
      </c>
      <c r="N52" s="65" t="s">
        <v>164</v>
      </c>
      <c r="O52" s="13"/>
      <c r="P52" s="28"/>
      <c r="Q52" s="41"/>
      <c r="R52" s="42"/>
    </row>
    <row r="53" spans="1:18" s="5" customFormat="1" x14ac:dyDescent="0.3">
      <c r="A53" s="4"/>
      <c r="B53" s="48"/>
      <c r="C53" s="13"/>
      <c r="D53" s="13"/>
      <c r="E53" s="13"/>
      <c r="F53" s="26"/>
      <c r="G53" s="16"/>
      <c r="H53" s="13"/>
      <c r="I53" s="14"/>
      <c r="J53" s="13"/>
      <c r="K53" s="24"/>
      <c r="L53" s="15"/>
      <c r="M53" s="16" t="s">
        <v>142</v>
      </c>
      <c r="N53" s="17" t="s">
        <v>165</v>
      </c>
      <c r="O53" s="13"/>
      <c r="P53" s="28"/>
      <c r="Q53" s="41"/>
      <c r="R53" s="42"/>
    </row>
    <row r="54" spans="1:18" s="5" customFormat="1" x14ac:dyDescent="0.3">
      <c r="A54" s="4"/>
      <c r="B54" s="49"/>
      <c r="C54" s="19"/>
      <c r="D54" s="19"/>
      <c r="E54" s="19"/>
      <c r="F54" s="31"/>
      <c r="G54" s="21"/>
      <c r="H54" s="19"/>
      <c r="I54" s="32"/>
      <c r="J54" s="19"/>
      <c r="K54" s="22"/>
      <c r="L54" s="54"/>
      <c r="M54" s="21" t="s">
        <v>159</v>
      </c>
      <c r="N54" s="36" t="s">
        <v>165</v>
      </c>
      <c r="O54" s="19"/>
      <c r="P54" s="33"/>
      <c r="Q54" s="67"/>
      <c r="R54" s="43"/>
    </row>
    <row r="55" spans="1:18" s="5" customFormat="1" x14ac:dyDescent="0.3">
      <c r="A55" s="4"/>
      <c r="B55" s="48">
        <v>13</v>
      </c>
      <c r="C55" s="13" t="s">
        <v>167</v>
      </c>
      <c r="D55" s="13" t="s">
        <v>34</v>
      </c>
      <c r="E55" s="24" t="s">
        <v>228</v>
      </c>
      <c r="F55" s="26" t="s">
        <v>334</v>
      </c>
      <c r="G55" s="16" t="s">
        <v>13</v>
      </c>
      <c r="H55" s="13" t="s">
        <v>44</v>
      </c>
      <c r="I55" s="14" t="s">
        <v>336</v>
      </c>
      <c r="J55" s="16" t="s">
        <v>215</v>
      </c>
      <c r="K55" s="56" t="s">
        <v>338</v>
      </c>
      <c r="L55" s="14"/>
      <c r="M55" s="25"/>
      <c r="N55" s="17"/>
      <c r="O55" s="13" t="s">
        <v>232</v>
      </c>
      <c r="P55" s="71" t="s">
        <v>335</v>
      </c>
      <c r="Q55" s="29" t="s">
        <v>339</v>
      </c>
      <c r="R55" s="42" t="s">
        <v>46</v>
      </c>
    </row>
    <row r="56" spans="1:18" s="5" customFormat="1" x14ac:dyDescent="0.3">
      <c r="A56" s="4"/>
      <c r="B56" s="49"/>
      <c r="C56" s="19"/>
      <c r="D56" s="19"/>
      <c r="E56" s="19"/>
      <c r="F56" s="31"/>
      <c r="G56" s="21"/>
      <c r="H56" s="19"/>
      <c r="I56" s="32"/>
      <c r="J56" s="21"/>
      <c r="K56" s="19"/>
      <c r="L56" s="32"/>
      <c r="M56" s="62" t="s">
        <v>340</v>
      </c>
      <c r="N56" s="36" t="s">
        <v>239</v>
      </c>
      <c r="O56" s="19"/>
      <c r="P56" s="33"/>
      <c r="Q56" s="34"/>
      <c r="R56" s="43"/>
    </row>
    <row r="57" spans="1:18" s="5" customFormat="1" x14ac:dyDescent="0.3">
      <c r="A57" s="4"/>
      <c r="B57" s="63">
        <v>14</v>
      </c>
      <c r="C57" s="20" t="s">
        <v>170</v>
      </c>
      <c r="D57" s="20" t="s">
        <v>41</v>
      </c>
      <c r="E57" s="23" t="s">
        <v>228</v>
      </c>
      <c r="F57" s="35" t="s">
        <v>389</v>
      </c>
      <c r="G57" s="37" t="s">
        <v>14</v>
      </c>
      <c r="H57" s="23" t="s">
        <v>388</v>
      </c>
      <c r="I57" s="109" t="s">
        <v>387</v>
      </c>
      <c r="J57" s="37" t="s">
        <v>215</v>
      </c>
      <c r="K57" s="23" t="s">
        <v>219</v>
      </c>
      <c r="L57" s="110" t="s">
        <v>390</v>
      </c>
      <c r="M57" s="64" t="s">
        <v>101</v>
      </c>
      <c r="N57" s="38"/>
      <c r="O57" s="20" t="s">
        <v>232</v>
      </c>
      <c r="P57" s="111" t="s">
        <v>391</v>
      </c>
      <c r="Q57" s="112" t="s">
        <v>392</v>
      </c>
      <c r="R57" s="44"/>
    </row>
    <row r="58" spans="1:18" s="5" customFormat="1" x14ac:dyDescent="0.3">
      <c r="A58" s="4"/>
      <c r="B58" s="48">
        <v>15</v>
      </c>
      <c r="C58" s="3" t="s">
        <v>30</v>
      </c>
      <c r="D58" s="3" t="s">
        <v>37</v>
      </c>
      <c r="E58" s="100" t="s">
        <v>228</v>
      </c>
      <c r="F58" s="26" t="s">
        <v>343</v>
      </c>
      <c r="G58" s="16" t="s">
        <v>15</v>
      </c>
      <c r="H58" s="13" t="s">
        <v>342</v>
      </c>
      <c r="I58" s="14" t="s">
        <v>341</v>
      </c>
      <c r="J58" s="16" t="s">
        <v>215</v>
      </c>
      <c r="K58" s="80" t="s">
        <v>264</v>
      </c>
      <c r="L58" s="53" t="s">
        <v>274</v>
      </c>
      <c r="M58" s="118"/>
      <c r="N58" s="60"/>
      <c r="O58" s="13" t="s">
        <v>232</v>
      </c>
      <c r="P58" s="73" t="s">
        <v>242</v>
      </c>
      <c r="Q58" s="83" t="s">
        <v>362</v>
      </c>
      <c r="R58" s="42"/>
    </row>
    <row r="59" spans="1:18" s="5" customFormat="1" x14ac:dyDescent="0.3">
      <c r="A59" s="4"/>
      <c r="B59" s="48"/>
      <c r="C59" s="3"/>
      <c r="D59" s="3"/>
      <c r="E59" s="100"/>
      <c r="F59" s="26"/>
      <c r="G59" s="16"/>
      <c r="H59" s="13"/>
      <c r="I59" s="14"/>
      <c r="J59" s="16"/>
      <c r="K59" s="105"/>
      <c r="L59" s="53"/>
      <c r="M59" s="119" t="s">
        <v>171</v>
      </c>
      <c r="N59" s="14" t="s">
        <v>348</v>
      </c>
      <c r="O59" s="13"/>
      <c r="P59" s="73"/>
      <c r="Q59" s="77"/>
      <c r="R59" s="42"/>
    </row>
    <row r="60" spans="1:18" s="5" customFormat="1" x14ac:dyDescent="0.3">
      <c r="A60" s="4"/>
      <c r="B60" s="48"/>
      <c r="C60" s="3"/>
      <c r="D60" s="3"/>
      <c r="E60" s="100"/>
      <c r="F60" s="26"/>
      <c r="G60" s="16"/>
      <c r="H60" s="13"/>
      <c r="I60" s="14"/>
      <c r="J60" s="16"/>
      <c r="K60" s="105"/>
      <c r="L60" s="53"/>
      <c r="M60" s="120" t="s">
        <v>175</v>
      </c>
      <c r="N60" s="14" t="s">
        <v>349</v>
      </c>
      <c r="O60" s="13"/>
      <c r="P60" s="73"/>
      <c r="Q60" s="77"/>
      <c r="R60" s="42"/>
    </row>
    <row r="61" spans="1:18" s="5" customFormat="1" x14ac:dyDescent="0.3">
      <c r="A61" s="4"/>
      <c r="B61" s="48"/>
      <c r="C61" s="3"/>
      <c r="D61" s="3"/>
      <c r="E61" s="100"/>
      <c r="F61" s="26"/>
      <c r="G61" s="16"/>
      <c r="H61" s="13"/>
      <c r="I61" s="14"/>
      <c r="J61" s="16"/>
      <c r="K61" s="105"/>
      <c r="L61" s="53"/>
      <c r="M61" s="120" t="s">
        <v>176</v>
      </c>
      <c r="N61" s="14" t="s">
        <v>350</v>
      </c>
      <c r="O61" s="13"/>
      <c r="P61" s="73"/>
      <c r="Q61" s="77"/>
      <c r="R61" s="42"/>
    </row>
    <row r="62" spans="1:18" s="5" customFormat="1" x14ac:dyDescent="0.3">
      <c r="A62" s="4"/>
      <c r="B62" s="48"/>
      <c r="C62" s="3"/>
      <c r="D62" s="3"/>
      <c r="E62" s="100"/>
      <c r="F62" s="26"/>
      <c r="G62" s="16"/>
      <c r="H62" s="158"/>
      <c r="I62" s="14"/>
      <c r="J62" s="16"/>
      <c r="K62" s="105"/>
      <c r="L62" s="53"/>
      <c r="M62" s="120" t="s">
        <v>177</v>
      </c>
      <c r="N62" s="14" t="s">
        <v>351</v>
      </c>
      <c r="O62" s="13"/>
      <c r="P62" s="73"/>
      <c r="Q62" s="77"/>
      <c r="R62" s="42"/>
    </row>
    <row r="63" spans="1:18" s="5" customFormat="1" x14ac:dyDescent="0.3">
      <c r="A63" s="4"/>
      <c r="B63" s="48"/>
      <c r="C63" s="3"/>
      <c r="D63" s="3"/>
      <c r="E63" s="100"/>
      <c r="F63" s="26"/>
      <c r="G63" s="16"/>
      <c r="H63" s="158"/>
      <c r="I63" s="14"/>
      <c r="J63" s="16"/>
      <c r="K63" s="105"/>
      <c r="L63" s="53"/>
      <c r="M63" s="120" t="s">
        <v>178</v>
      </c>
      <c r="N63" s="14" t="s">
        <v>352</v>
      </c>
      <c r="O63" s="13"/>
      <c r="P63" s="73"/>
      <c r="Q63" s="77"/>
      <c r="R63" s="42"/>
    </row>
    <row r="64" spans="1:18" s="5" customFormat="1" x14ac:dyDescent="0.3">
      <c r="A64" s="4"/>
      <c r="B64" s="48"/>
      <c r="C64" s="3"/>
      <c r="D64" s="3"/>
      <c r="E64" s="3"/>
      <c r="F64" s="26"/>
      <c r="G64" s="16"/>
      <c r="H64" s="5" t="s">
        <v>344</v>
      </c>
      <c r="I64" s="14"/>
      <c r="J64" s="16" t="s">
        <v>215</v>
      </c>
      <c r="K64" s="13" t="s">
        <v>262</v>
      </c>
      <c r="L64" s="14" t="s">
        <v>267</v>
      </c>
      <c r="M64" s="121"/>
      <c r="N64" s="14"/>
      <c r="O64" s="13"/>
      <c r="P64" s="39"/>
      <c r="Q64" s="29"/>
      <c r="R64" s="42"/>
    </row>
    <row r="65" spans="1:18" s="5" customFormat="1" x14ac:dyDescent="0.3">
      <c r="A65" s="4"/>
      <c r="B65" s="48"/>
      <c r="C65" s="3"/>
      <c r="D65" s="3"/>
      <c r="E65" s="3"/>
      <c r="F65" s="26"/>
      <c r="G65" s="16"/>
      <c r="I65" s="14"/>
      <c r="J65" s="16"/>
      <c r="K65" s="13"/>
      <c r="L65" s="14"/>
      <c r="M65" s="120" t="s">
        <v>171</v>
      </c>
      <c r="N65" s="14" t="s">
        <v>353</v>
      </c>
      <c r="O65" s="13"/>
      <c r="P65" s="39"/>
      <c r="Q65" s="29"/>
      <c r="R65" s="42"/>
    </row>
    <row r="66" spans="1:18" s="5" customFormat="1" x14ac:dyDescent="0.3">
      <c r="A66" s="4"/>
      <c r="B66" s="48"/>
      <c r="C66" s="3"/>
      <c r="D66" s="3"/>
      <c r="E66" s="3"/>
      <c r="F66" s="26"/>
      <c r="G66" s="16"/>
      <c r="I66" s="14"/>
      <c r="J66" s="16"/>
      <c r="K66" s="13"/>
      <c r="L66" s="14"/>
      <c r="M66" s="120" t="s">
        <v>175</v>
      </c>
      <c r="N66" s="14" t="s">
        <v>354</v>
      </c>
      <c r="O66" s="13"/>
      <c r="P66" s="39"/>
      <c r="Q66" s="29"/>
      <c r="R66" s="42"/>
    </row>
    <row r="67" spans="1:18" s="5" customFormat="1" x14ac:dyDescent="0.3">
      <c r="A67" s="4"/>
      <c r="B67" s="48"/>
      <c r="C67" s="3"/>
      <c r="D67" s="3"/>
      <c r="E67" s="3"/>
      <c r="F67" s="26"/>
      <c r="G67" s="16"/>
      <c r="I67" s="14"/>
      <c r="J67" s="16"/>
      <c r="K67" s="13"/>
      <c r="L67" s="14"/>
      <c r="M67" s="120" t="s">
        <v>176</v>
      </c>
      <c r="N67" s="14" t="s">
        <v>350</v>
      </c>
      <c r="O67" s="13"/>
      <c r="P67" s="39"/>
      <c r="Q67" s="29"/>
      <c r="R67" s="42"/>
    </row>
    <row r="68" spans="1:18" s="5" customFormat="1" x14ac:dyDescent="0.3">
      <c r="A68" s="4"/>
      <c r="B68" s="48"/>
      <c r="C68" s="3"/>
      <c r="D68" s="3"/>
      <c r="E68" s="3"/>
      <c r="F68" s="26"/>
      <c r="G68" s="16"/>
      <c r="I68" s="14"/>
      <c r="J68" s="16"/>
      <c r="K68" s="13"/>
      <c r="L68" s="14"/>
      <c r="M68" s="120" t="s">
        <v>177</v>
      </c>
      <c r="N68" s="14" t="s">
        <v>355</v>
      </c>
      <c r="O68" s="13"/>
      <c r="P68" s="39"/>
      <c r="Q68" s="29"/>
      <c r="R68" s="42"/>
    </row>
    <row r="69" spans="1:18" s="5" customFormat="1" x14ac:dyDescent="0.3">
      <c r="A69" s="4"/>
      <c r="B69" s="48"/>
      <c r="C69" s="3"/>
      <c r="D69" s="3"/>
      <c r="E69" s="3"/>
      <c r="F69" s="26"/>
      <c r="G69" s="16"/>
      <c r="I69" s="14"/>
      <c r="J69" s="16"/>
      <c r="K69" s="13"/>
      <c r="L69" s="14"/>
      <c r="M69" s="120" t="s">
        <v>178</v>
      </c>
      <c r="N69" s="14" t="s">
        <v>356</v>
      </c>
      <c r="O69" s="13"/>
      <c r="P69" s="39"/>
      <c r="Q69" s="29"/>
      <c r="R69" s="42"/>
    </row>
    <row r="70" spans="1:18" s="5" customFormat="1" x14ac:dyDescent="0.3">
      <c r="A70" s="4"/>
      <c r="B70" s="48"/>
      <c r="C70" s="3"/>
      <c r="D70" s="3"/>
      <c r="E70" s="3"/>
      <c r="F70" s="26"/>
      <c r="G70" s="16"/>
      <c r="H70" s="5" t="s">
        <v>345</v>
      </c>
      <c r="I70" s="14"/>
      <c r="J70" s="16" t="s">
        <v>215</v>
      </c>
      <c r="K70" s="13" t="s">
        <v>263</v>
      </c>
      <c r="L70" s="14" t="s">
        <v>272</v>
      </c>
      <c r="M70" s="121"/>
      <c r="N70" s="14"/>
      <c r="O70" s="13"/>
      <c r="P70" s="39"/>
      <c r="Q70" s="29"/>
      <c r="R70" s="42"/>
    </row>
    <row r="71" spans="1:18" s="5" customFormat="1" x14ac:dyDescent="0.3">
      <c r="A71" s="4"/>
      <c r="B71" s="48"/>
      <c r="C71" s="3"/>
      <c r="D71" s="3"/>
      <c r="E71" s="3"/>
      <c r="F71" s="26"/>
      <c r="G71" s="16"/>
      <c r="H71" s="158"/>
      <c r="I71" s="14"/>
      <c r="J71" s="16"/>
      <c r="K71" s="13"/>
      <c r="L71" s="14"/>
      <c r="M71" s="120" t="s">
        <v>171</v>
      </c>
      <c r="N71" s="14" t="s">
        <v>357</v>
      </c>
      <c r="O71" s="13"/>
      <c r="P71" s="39"/>
      <c r="Q71" s="29"/>
      <c r="R71" s="42"/>
    </row>
    <row r="72" spans="1:18" s="5" customFormat="1" x14ac:dyDescent="0.3">
      <c r="A72" s="4"/>
      <c r="B72" s="48"/>
      <c r="C72" s="3"/>
      <c r="D72" s="3"/>
      <c r="E72" s="3"/>
      <c r="F72" s="26"/>
      <c r="G72" s="16"/>
      <c r="H72" s="158"/>
      <c r="I72" s="14"/>
      <c r="J72" s="16"/>
      <c r="K72" s="13"/>
      <c r="L72" s="14"/>
      <c r="M72" s="120" t="s">
        <v>175</v>
      </c>
      <c r="N72" s="14" t="s">
        <v>358</v>
      </c>
      <c r="O72" s="13"/>
      <c r="P72" s="39"/>
      <c r="Q72" s="29"/>
      <c r="R72" s="42"/>
    </row>
    <row r="73" spans="1:18" s="5" customFormat="1" x14ac:dyDescent="0.3">
      <c r="A73" s="4"/>
      <c r="B73" s="48"/>
      <c r="C73" s="3"/>
      <c r="D73" s="3"/>
      <c r="E73" s="3"/>
      <c r="F73" s="26"/>
      <c r="G73" s="16"/>
      <c r="H73" s="158"/>
      <c r="I73" s="14"/>
      <c r="J73" s="16"/>
      <c r="K73" s="13"/>
      <c r="L73" s="14"/>
      <c r="M73" s="120" t="s">
        <v>176</v>
      </c>
      <c r="N73" s="14" t="s">
        <v>359</v>
      </c>
      <c r="O73" s="13"/>
      <c r="P73" s="39"/>
      <c r="Q73" s="29"/>
      <c r="R73" s="42"/>
    </row>
    <row r="74" spans="1:18" s="5" customFormat="1" x14ac:dyDescent="0.3">
      <c r="A74" s="4"/>
      <c r="B74" s="48"/>
      <c r="C74" s="13"/>
      <c r="D74" s="13"/>
      <c r="E74" s="13"/>
      <c r="F74" s="26"/>
      <c r="G74" s="16"/>
      <c r="H74" s="158"/>
      <c r="I74" s="14"/>
      <c r="J74" s="16"/>
      <c r="K74" s="13"/>
      <c r="L74" s="14"/>
      <c r="M74" s="122" t="s">
        <v>177</v>
      </c>
      <c r="N74" s="14" t="s">
        <v>361</v>
      </c>
      <c r="O74" s="13"/>
      <c r="P74" s="39"/>
      <c r="Q74" s="29"/>
      <c r="R74" s="42"/>
    </row>
    <row r="75" spans="1:18" s="5" customFormat="1" x14ac:dyDescent="0.3">
      <c r="A75" s="4"/>
      <c r="B75" s="49"/>
      <c r="C75" s="19"/>
      <c r="D75" s="19"/>
      <c r="E75" s="19"/>
      <c r="F75" s="31"/>
      <c r="G75" s="21"/>
      <c r="H75" s="19"/>
      <c r="I75" s="32"/>
      <c r="J75" s="21"/>
      <c r="K75" s="19"/>
      <c r="L75" s="32"/>
      <c r="M75" s="123" t="s">
        <v>178</v>
      </c>
      <c r="N75" s="32" t="s">
        <v>360</v>
      </c>
      <c r="O75" s="19"/>
      <c r="P75" s="46"/>
      <c r="Q75" s="34"/>
      <c r="R75" s="43"/>
    </row>
    <row r="76" spans="1:18" s="5" customFormat="1" x14ac:dyDescent="0.3">
      <c r="A76" s="4"/>
      <c r="B76" s="51">
        <v>16</v>
      </c>
      <c r="C76" s="3" t="s">
        <v>195</v>
      </c>
      <c r="D76" s="3" t="s">
        <v>34</v>
      </c>
      <c r="E76" s="100" t="s">
        <v>368</v>
      </c>
      <c r="F76" s="26" t="s">
        <v>364</v>
      </c>
      <c r="G76" s="16" t="s">
        <v>16</v>
      </c>
      <c r="H76" s="24" t="s">
        <v>373</v>
      </c>
      <c r="I76" s="15" t="s">
        <v>363</v>
      </c>
      <c r="J76" s="16" t="s">
        <v>215</v>
      </c>
      <c r="K76" s="13" t="s">
        <v>365</v>
      </c>
      <c r="L76" s="79" t="s">
        <v>273</v>
      </c>
      <c r="M76" s="121"/>
      <c r="N76" s="17"/>
      <c r="O76" s="13" t="s">
        <v>240</v>
      </c>
      <c r="P76" s="70" t="s">
        <v>249</v>
      </c>
      <c r="Q76" s="108" t="s">
        <v>372</v>
      </c>
      <c r="R76" s="42"/>
    </row>
    <row r="77" spans="1:18" s="5" customFormat="1" x14ac:dyDescent="0.3">
      <c r="A77" s="4"/>
      <c r="B77" s="48"/>
      <c r="C77" s="3"/>
      <c r="D77" s="3"/>
      <c r="E77" s="3"/>
      <c r="F77" s="26"/>
      <c r="G77" s="16"/>
      <c r="H77" s="13"/>
      <c r="I77" s="14"/>
      <c r="J77" s="16"/>
      <c r="K77" s="16"/>
      <c r="L77" s="14"/>
      <c r="M77" s="124" t="s">
        <v>196</v>
      </c>
      <c r="N77" s="17" t="s">
        <v>370</v>
      </c>
      <c r="O77" s="13"/>
      <c r="P77" s="39"/>
      <c r="Q77" s="29"/>
      <c r="R77" s="42"/>
    </row>
    <row r="78" spans="1:18" s="5" customFormat="1" x14ac:dyDescent="0.3">
      <c r="A78" s="4"/>
      <c r="B78" s="48"/>
      <c r="C78" s="13"/>
      <c r="D78" s="13"/>
      <c r="E78" s="13"/>
      <c r="F78" s="26"/>
      <c r="G78" s="16"/>
      <c r="H78" s="13"/>
      <c r="I78" s="14"/>
      <c r="J78" s="16"/>
      <c r="K78" s="16"/>
      <c r="L78" s="14"/>
      <c r="M78" s="157" t="s">
        <v>369</v>
      </c>
      <c r="N78" s="17" t="s">
        <v>371</v>
      </c>
      <c r="O78" s="13"/>
      <c r="P78" s="39"/>
      <c r="Q78" s="29"/>
      <c r="R78" s="42"/>
    </row>
    <row r="79" spans="1:18" s="5" customFormat="1" x14ac:dyDescent="0.3">
      <c r="A79" s="4"/>
      <c r="B79" s="49"/>
      <c r="C79" s="19"/>
      <c r="D79" s="19"/>
      <c r="E79" s="19"/>
      <c r="F79" s="31"/>
      <c r="G79" s="21"/>
      <c r="H79" s="19"/>
      <c r="I79" s="32"/>
      <c r="J79" s="21"/>
      <c r="K79" s="21"/>
      <c r="L79" s="32"/>
      <c r="M79" s="125" t="s">
        <v>366</v>
      </c>
      <c r="N79" s="106" t="s">
        <v>367</v>
      </c>
      <c r="O79" s="19"/>
      <c r="P79" s="46"/>
      <c r="Q79" s="34"/>
      <c r="R79" s="43"/>
    </row>
    <row r="80" spans="1:18" s="5" customFormat="1" x14ac:dyDescent="0.3">
      <c r="A80" s="4"/>
      <c r="B80" s="48">
        <v>17</v>
      </c>
      <c r="C80" s="3" t="s">
        <v>53</v>
      </c>
      <c r="D80" s="3" t="s">
        <v>49</v>
      </c>
      <c r="E80" s="100" t="s">
        <v>228</v>
      </c>
      <c r="F80" s="26" t="s">
        <v>374</v>
      </c>
      <c r="G80" s="16" t="s">
        <v>19</v>
      </c>
      <c r="H80" s="13" t="s">
        <v>257</v>
      </c>
      <c r="I80" s="14" t="s">
        <v>257</v>
      </c>
      <c r="J80" s="13" t="s">
        <v>17</v>
      </c>
      <c r="K80" s="13" t="s">
        <v>216</v>
      </c>
      <c r="L80" s="14"/>
      <c r="M80" s="13"/>
      <c r="N80" s="17"/>
      <c r="O80" s="13" t="s">
        <v>236</v>
      </c>
      <c r="P80" s="40" t="s">
        <v>246</v>
      </c>
      <c r="Q80" s="83" t="s">
        <v>375</v>
      </c>
      <c r="R80" s="42"/>
    </row>
    <row r="81" spans="1:18" s="5" customFormat="1" x14ac:dyDescent="0.3">
      <c r="A81" s="4"/>
      <c r="B81" s="48"/>
      <c r="C81" s="3"/>
      <c r="D81" s="3"/>
      <c r="E81" s="3"/>
      <c r="F81" s="26"/>
      <c r="G81" s="16"/>
      <c r="H81" s="13"/>
      <c r="I81" s="14"/>
      <c r="J81" s="13"/>
      <c r="K81" s="13"/>
      <c r="L81" s="14"/>
      <c r="M81" s="2" t="s">
        <v>83</v>
      </c>
      <c r="N81" s="65" t="s">
        <v>376</v>
      </c>
      <c r="O81" s="13"/>
      <c r="P81" s="40"/>
      <c r="Q81" s="29"/>
      <c r="R81" s="42"/>
    </row>
    <row r="82" spans="1:18" s="5" customFormat="1" x14ac:dyDescent="0.3">
      <c r="A82" s="4"/>
      <c r="B82" s="48"/>
      <c r="C82" s="3"/>
      <c r="D82" s="3"/>
      <c r="E82" s="3"/>
      <c r="F82" s="26"/>
      <c r="G82" s="16"/>
      <c r="H82" s="13"/>
      <c r="I82" s="14"/>
      <c r="J82" s="13"/>
      <c r="K82" s="13"/>
      <c r="L82" s="14"/>
      <c r="M82" s="2" t="s">
        <v>139</v>
      </c>
      <c r="N82" s="17" t="s">
        <v>377</v>
      </c>
      <c r="O82" s="13"/>
      <c r="P82" s="40"/>
      <c r="Q82" s="29"/>
      <c r="R82" s="42"/>
    </row>
    <row r="83" spans="1:18" s="5" customFormat="1" x14ac:dyDescent="0.3">
      <c r="A83" s="4"/>
      <c r="B83" s="48"/>
      <c r="C83" s="3"/>
      <c r="D83" s="3"/>
      <c r="E83" s="3"/>
      <c r="F83" s="26"/>
      <c r="G83" s="16"/>
      <c r="H83" s="13"/>
      <c r="I83" s="14"/>
      <c r="J83" s="13"/>
      <c r="K83" s="13"/>
      <c r="L83" s="14"/>
      <c r="M83" s="2" t="s">
        <v>38</v>
      </c>
      <c r="N83" s="17">
        <v>20.8</v>
      </c>
      <c r="O83" s="13"/>
      <c r="P83" s="40"/>
      <c r="Q83" s="29"/>
      <c r="R83" s="42"/>
    </row>
    <row r="84" spans="1:18" s="5" customFormat="1" x14ac:dyDescent="0.3">
      <c r="A84" s="4"/>
      <c r="B84" s="49"/>
      <c r="C84" s="19"/>
      <c r="D84" s="19"/>
      <c r="E84" s="19"/>
      <c r="F84" s="31"/>
      <c r="G84" s="21"/>
      <c r="H84" s="19"/>
      <c r="I84" s="32"/>
      <c r="J84" s="19"/>
      <c r="K84" s="19"/>
      <c r="L84" s="32"/>
      <c r="M84" s="21" t="s">
        <v>142</v>
      </c>
      <c r="N84" s="36">
        <v>2</v>
      </c>
      <c r="O84" s="19"/>
      <c r="P84" s="66"/>
      <c r="Q84" s="34"/>
      <c r="R84" s="43"/>
    </row>
    <row r="85" spans="1:18" s="5" customFormat="1" x14ac:dyDescent="0.3">
      <c r="A85" s="4"/>
      <c r="B85" s="48">
        <v>18</v>
      </c>
      <c r="C85" s="3" t="s">
        <v>393</v>
      </c>
      <c r="D85" s="3" t="s">
        <v>34</v>
      </c>
      <c r="E85" s="100" t="s">
        <v>394</v>
      </c>
      <c r="F85" s="26" t="s">
        <v>380</v>
      </c>
      <c r="G85" s="16" t="s">
        <v>20</v>
      </c>
      <c r="H85" s="13" t="s">
        <v>259</v>
      </c>
      <c r="I85" s="14" t="s">
        <v>395</v>
      </c>
      <c r="J85" s="16" t="s">
        <v>215</v>
      </c>
      <c r="K85" s="58" t="s">
        <v>252</v>
      </c>
      <c r="L85" s="17"/>
      <c r="M85" s="16"/>
      <c r="N85" s="17"/>
      <c r="O85" s="13" t="s">
        <v>236</v>
      </c>
      <c r="P85" s="75" t="s">
        <v>248</v>
      </c>
      <c r="Q85" s="107" t="s">
        <v>381</v>
      </c>
      <c r="R85" s="42"/>
    </row>
    <row r="86" spans="1:18" s="5" customFormat="1" x14ac:dyDescent="0.3">
      <c r="A86" s="4"/>
      <c r="B86" s="49"/>
      <c r="C86" s="19"/>
      <c r="D86" s="19"/>
      <c r="E86" s="19"/>
      <c r="F86" s="31"/>
      <c r="G86" s="21"/>
      <c r="H86" s="19"/>
      <c r="I86" s="32"/>
      <c r="J86" s="21"/>
      <c r="K86" s="21"/>
      <c r="L86" s="36"/>
      <c r="M86" s="21" t="s">
        <v>406</v>
      </c>
      <c r="N86" s="36">
        <v>3.2</v>
      </c>
      <c r="O86" s="19"/>
      <c r="P86" s="68"/>
      <c r="Q86" s="69"/>
      <c r="R86" s="43"/>
    </row>
    <row r="87" spans="1:18" s="5" customFormat="1" x14ac:dyDescent="0.3">
      <c r="A87" s="4"/>
      <c r="B87" s="48">
        <v>19</v>
      </c>
      <c r="C87" s="3" t="s">
        <v>207</v>
      </c>
      <c r="D87" s="3" t="s">
        <v>40</v>
      </c>
      <c r="E87" s="3" t="s">
        <v>231</v>
      </c>
      <c r="F87" s="26" t="s">
        <v>382</v>
      </c>
      <c r="G87" s="16" t="s">
        <v>21</v>
      </c>
      <c r="H87" s="13" t="s">
        <v>260</v>
      </c>
      <c r="I87" s="14" t="s">
        <v>384</v>
      </c>
      <c r="J87" s="16" t="s">
        <v>215</v>
      </c>
      <c r="K87" s="56" t="s">
        <v>253</v>
      </c>
      <c r="L87" s="14" t="s">
        <v>269</v>
      </c>
      <c r="M87" s="13" t="s">
        <v>101</v>
      </c>
      <c r="N87" s="17"/>
      <c r="O87" s="13" t="s">
        <v>236</v>
      </c>
      <c r="P87" s="73" t="s">
        <v>383</v>
      </c>
      <c r="Q87" s="83" t="s">
        <v>385</v>
      </c>
      <c r="R87" s="42"/>
    </row>
    <row r="88" spans="1:18" s="5" customFormat="1" x14ac:dyDescent="0.3">
      <c r="A88" s="4"/>
      <c r="B88" s="49"/>
      <c r="C88" s="19"/>
      <c r="D88" s="19"/>
      <c r="E88" s="19"/>
      <c r="F88" s="31"/>
      <c r="G88" s="21"/>
      <c r="H88" s="19"/>
      <c r="I88" s="32"/>
      <c r="J88" s="21" t="s">
        <v>17</v>
      </c>
      <c r="K88" s="19" t="s">
        <v>254</v>
      </c>
      <c r="L88" s="32" t="s">
        <v>270</v>
      </c>
      <c r="M88" s="19" t="s">
        <v>271</v>
      </c>
      <c r="N88" s="36"/>
      <c r="O88" s="19"/>
      <c r="P88" s="46"/>
      <c r="Q88" s="34"/>
      <c r="R88" s="43"/>
    </row>
  </sheetData>
  <sheetProtection algorithmName="SHA-512" hashValue="RZmPzoi/0qXAEeUEHMtSaHR+eLzCv3D/ts3wF6QWWf4B0ZtG/3Jx5efze2ZHowBwPS+6elxHvxtvslMZgKLyUA==" saltValue="mgpYQgjPkQ9kj2QlVPPCnA==" spinCount="100000" sheet="1" objects="1" scenarios="1" selectLockedCells="1" selectUnlockedCells="1"/>
  <mergeCells count="11">
    <mergeCell ref="B1:B2"/>
    <mergeCell ref="C1:C2"/>
    <mergeCell ref="H1:I1"/>
    <mergeCell ref="D1:D2"/>
    <mergeCell ref="E1:E2"/>
    <mergeCell ref="F1:F2"/>
    <mergeCell ref="J1:L1"/>
    <mergeCell ref="M1:N1"/>
    <mergeCell ref="O1:P1"/>
    <mergeCell ref="Q1:Q2"/>
    <mergeCell ref="R1:R2"/>
  </mergeCells>
  <phoneticPr fontId="3"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68"/>
  <sheetViews>
    <sheetView tabSelected="1" zoomScale="80" zoomScaleNormal="80" workbookViewId="0">
      <pane xSplit="3" ySplit="3" topLeftCell="D22" activePane="bottomRight" state="frozen"/>
      <selection pane="topRight" activeCell="E1" sqref="E1"/>
      <selection pane="bottomLeft" activeCell="A4" sqref="A4"/>
      <selection pane="bottomRight" activeCell="H33" sqref="H33"/>
    </sheetView>
  </sheetViews>
  <sheetFormatPr defaultRowHeight="16.5" x14ac:dyDescent="0.3"/>
  <cols>
    <col min="1" max="1" width="4" style="127" customWidth="1"/>
    <col min="2" max="2" width="5.625" style="1" bestFit="1" customWidth="1"/>
    <col min="3" max="3" width="15.625" style="16" customWidth="1"/>
    <col min="4" max="4" width="30.625" style="16" customWidth="1"/>
    <col min="5" max="7" width="9" style="1"/>
    <col min="8" max="8" width="9" style="140"/>
    <col min="9" max="9" width="11.125" style="140" bestFit="1" customWidth="1"/>
    <col min="10" max="10" width="9" style="16" customWidth="1"/>
    <col min="11" max="11" width="9" style="16"/>
    <col min="12" max="34" width="6.875" style="127" customWidth="1"/>
    <col min="35" max="35" width="6.875" style="141" customWidth="1"/>
    <col min="36" max="16384" width="9" style="127"/>
  </cols>
  <sheetData>
    <row r="1" spans="2:36" customFormat="1" x14ac:dyDescent="0.3">
      <c r="B1" s="164" t="s">
        <v>56</v>
      </c>
      <c r="C1" s="164" t="s">
        <v>57</v>
      </c>
      <c r="D1" s="164" t="s">
        <v>58</v>
      </c>
      <c r="E1" s="164"/>
      <c r="F1" s="164"/>
      <c r="G1" s="164"/>
      <c r="H1" s="164" t="s">
        <v>64</v>
      </c>
      <c r="I1" s="164"/>
      <c r="J1" s="164"/>
      <c r="K1" s="164"/>
      <c r="L1" s="163" t="s">
        <v>105</v>
      </c>
      <c r="M1" s="164"/>
      <c r="N1" s="164"/>
      <c r="O1" s="164"/>
      <c r="P1" s="164"/>
      <c r="Q1" s="164"/>
      <c r="R1" s="164"/>
      <c r="S1" s="164"/>
      <c r="T1" s="164"/>
      <c r="U1" s="164"/>
      <c r="V1" s="164"/>
      <c r="W1" s="164"/>
      <c r="X1" s="164"/>
      <c r="Y1" s="166" t="s">
        <v>106</v>
      </c>
      <c r="Z1" s="167"/>
      <c r="AA1" s="167"/>
      <c r="AB1" s="167"/>
      <c r="AC1" s="167"/>
      <c r="AD1" s="167"/>
      <c r="AE1" s="167"/>
      <c r="AF1" s="167"/>
      <c r="AG1" s="167"/>
      <c r="AH1" s="167"/>
      <c r="AI1" s="167"/>
    </row>
    <row r="2" spans="2:36" customFormat="1" x14ac:dyDescent="0.3">
      <c r="B2" s="164"/>
      <c r="C2" s="164"/>
      <c r="D2" s="164" t="s">
        <v>279</v>
      </c>
      <c r="E2" s="113" t="s">
        <v>60</v>
      </c>
      <c r="F2" s="114" t="s">
        <v>62</v>
      </c>
      <c r="G2" s="114" t="s">
        <v>63</v>
      </c>
      <c r="H2" s="164" t="s">
        <v>65</v>
      </c>
      <c r="I2" s="164" t="s">
        <v>66</v>
      </c>
      <c r="J2" s="165" t="s">
        <v>89</v>
      </c>
      <c r="K2" s="165" t="s">
        <v>90</v>
      </c>
      <c r="L2" s="8" t="s">
        <v>67</v>
      </c>
      <c r="M2" s="8" t="s">
        <v>68</v>
      </c>
      <c r="N2" s="8" t="s">
        <v>69</v>
      </c>
      <c r="O2" s="8" t="s">
        <v>70</v>
      </c>
      <c r="P2" s="113" t="s">
        <v>71</v>
      </c>
      <c r="Q2" s="113" t="s">
        <v>72</v>
      </c>
      <c r="R2" s="113" t="s">
        <v>73</v>
      </c>
      <c r="S2" s="113" t="s">
        <v>74</v>
      </c>
      <c r="T2" s="113" t="s">
        <v>75</v>
      </c>
      <c r="U2" s="113" t="s">
        <v>76</v>
      </c>
      <c r="V2" s="113" t="s">
        <v>77</v>
      </c>
      <c r="W2" s="164" t="s">
        <v>78</v>
      </c>
      <c r="X2" s="164"/>
      <c r="Y2" s="8" t="s">
        <v>67</v>
      </c>
      <c r="Z2" s="8" t="s">
        <v>68</v>
      </c>
      <c r="AA2" s="8" t="s">
        <v>69</v>
      </c>
      <c r="AB2" s="8" t="s">
        <v>70</v>
      </c>
      <c r="AC2" s="113" t="s">
        <v>71</v>
      </c>
      <c r="AD2" s="113" t="s">
        <v>72</v>
      </c>
      <c r="AE2" s="113" t="s">
        <v>73</v>
      </c>
      <c r="AF2" s="113" t="s">
        <v>74</v>
      </c>
      <c r="AG2" s="113" t="s">
        <v>75</v>
      </c>
      <c r="AH2" s="113" t="s">
        <v>76</v>
      </c>
      <c r="AI2" s="113" t="s">
        <v>77</v>
      </c>
    </row>
    <row r="3" spans="2:36" customFormat="1" x14ac:dyDescent="0.3">
      <c r="B3" s="164"/>
      <c r="C3" s="164"/>
      <c r="D3" s="164"/>
      <c r="E3" s="113" t="s">
        <v>61</v>
      </c>
      <c r="F3" s="113" t="s">
        <v>61</v>
      </c>
      <c r="G3" s="113" t="s">
        <v>61</v>
      </c>
      <c r="H3" s="164"/>
      <c r="I3" s="164"/>
      <c r="J3" s="165"/>
      <c r="K3" s="164"/>
      <c r="L3" s="113" t="s">
        <v>61</v>
      </c>
      <c r="M3" s="113" t="s">
        <v>61</v>
      </c>
      <c r="N3" s="113" t="s">
        <v>61</v>
      </c>
      <c r="O3" s="113" t="s">
        <v>61</v>
      </c>
      <c r="P3" s="113" t="s">
        <v>80</v>
      </c>
      <c r="Q3" s="113" t="s">
        <v>80</v>
      </c>
      <c r="R3" s="113" t="s">
        <v>80</v>
      </c>
      <c r="S3" s="113" t="s">
        <v>80</v>
      </c>
      <c r="T3" s="113" t="s">
        <v>80</v>
      </c>
      <c r="U3" s="113" t="s">
        <v>80</v>
      </c>
      <c r="V3" s="113" t="s">
        <v>80</v>
      </c>
      <c r="W3" s="113" t="s">
        <v>79</v>
      </c>
      <c r="X3" s="113" t="s">
        <v>81</v>
      </c>
      <c r="Y3" s="113" t="s">
        <v>61</v>
      </c>
      <c r="Z3" s="113" t="s">
        <v>61</v>
      </c>
      <c r="AA3" s="113" t="s">
        <v>61</v>
      </c>
      <c r="AB3" s="113" t="s">
        <v>61</v>
      </c>
      <c r="AC3" s="113"/>
      <c r="AD3" s="113"/>
      <c r="AE3" s="113"/>
      <c r="AF3" s="113"/>
      <c r="AG3" s="113"/>
      <c r="AH3" s="113"/>
      <c r="AI3" s="113"/>
    </row>
    <row r="4" spans="2:36" customFormat="1" x14ac:dyDescent="0.3">
      <c r="B4" s="128">
        <v>1</v>
      </c>
      <c r="C4" s="44" t="s">
        <v>22</v>
      </c>
      <c r="D4" s="44" t="s">
        <v>396</v>
      </c>
      <c r="E4" s="128">
        <v>125</v>
      </c>
      <c r="F4" s="128">
        <v>123</v>
      </c>
      <c r="G4" s="128">
        <v>2</v>
      </c>
      <c r="H4" s="142" t="s">
        <v>287</v>
      </c>
      <c r="I4" s="142"/>
      <c r="J4" s="44" t="s">
        <v>85</v>
      </c>
      <c r="K4" s="44" t="s">
        <v>94</v>
      </c>
      <c r="L4" s="129"/>
      <c r="M4" s="129"/>
      <c r="N4" s="129"/>
      <c r="O4" s="134"/>
      <c r="P4" s="134">
        <v>40</v>
      </c>
      <c r="Q4" s="134">
        <v>100</v>
      </c>
      <c r="R4" s="134">
        <v>100</v>
      </c>
      <c r="S4" s="134">
        <v>21.1</v>
      </c>
      <c r="T4" s="134"/>
      <c r="U4" s="134"/>
      <c r="V4" s="134">
        <v>48.3</v>
      </c>
      <c r="W4" s="134"/>
      <c r="X4" s="134"/>
      <c r="Y4" s="133">
        <f>$F4*$P4/100</f>
        <v>49.2</v>
      </c>
      <c r="Z4" s="133">
        <f>$G4-$AB4</f>
        <v>0</v>
      </c>
      <c r="AA4" s="133">
        <f>$F4-$Y4</f>
        <v>73.8</v>
      </c>
      <c r="AB4" s="133">
        <f>$G4*$Q4/100</f>
        <v>2</v>
      </c>
      <c r="AC4" s="134">
        <f>$Y4/($Y4+$AA4)</f>
        <v>0.4</v>
      </c>
      <c r="AD4" s="134">
        <f>$AB4/($Z4+$AB4)</f>
        <v>1</v>
      </c>
      <c r="AE4" s="134">
        <f>$Y4/($Y4+$Z4)</f>
        <v>1</v>
      </c>
      <c r="AF4" s="134">
        <f t="shared" ref="AF4:AF23" si="0">$AB4/($AA4+$AB4)</f>
        <v>2.6385224274406333E-2</v>
      </c>
      <c r="AG4" s="132" t="s">
        <v>410</v>
      </c>
      <c r="AH4" s="129">
        <f>(1-$AC4)/$AD4</f>
        <v>0.6</v>
      </c>
      <c r="AI4" s="134">
        <f>($Y4+$AB4)/($Y4+$Z4+$AA4+$AB4)</f>
        <v>0.40960000000000002</v>
      </c>
      <c r="AJ4" s="90"/>
    </row>
    <row r="5" spans="2:36" customFormat="1" x14ac:dyDescent="0.3">
      <c r="B5" s="128"/>
      <c r="C5" s="44"/>
      <c r="D5" s="44"/>
      <c r="E5" s="128">
        <v>125</v>
      </c>
      <c r="F5" s="128">
        <v>123</v>
      </c>
      <c r="G5" s="128">
        <v>2</v>
      </c>
      <c r="H5" s="142"/>
      <c r="I5" s="142" t="s">
        <v>38</v>
      </c>
      <c r="J5" s="44" t="s">
        <v>84</v>
      </c>
      <c r="K5" s="44" t="s">
        <v>93</v>
      </c>
      <c r="L5" s="129"/>
      <c r="M5" s="129"/>
      <c r="N5" s="129"/>
      <c r="O5" s="134"/>
      <c r="P5" s="134">
        <v>84.2</v>
      </c>
      <c r="Q5" s="134">
        <v>100</v>
      </c>
      <c r="R5" s="134">
        <v>100</v>
      </c>
      <c r="S5" s="134">
        <v>51.3</v>
      </c>
      <c r="T5" s="134"/>
      <c r="U5" s="134"/>
      <c r="V5" s="134">
        <v>86.5</v>
      </c>
      <c r="W5" s="134"/>
      <c r="X5" s="134"/>
      <c r="Y5" s="133">
        <f t="shared" ref="Y5:Y23" si="1">$F5*$P5/100</f>
        <v>103.566</v>
      </c>
      <c r="Z5" s="133">
        <f t="shared" ref="Z5:Z23" si="2">$G5-$AB5</f>
        <v>0</v>
      </c>
      <c r="AA5" s="133">
        <f t="shared" ref="AA5:AA23" si="3">$F5-$Y5</f>
        <v>19.433999999999997</v>
      </c>
      <c r="AB5" s="133">
        <f t="shared" ref="AB5:AB23" si="4">$G5*$Q5/100</f>
        <v>2</v>
      </c>
      <c r="AC5" s="134">
        <f t="shared" ref="AC5:AC23" si="5">$Y5/($Y5+$AA5)</f>
        <v>0.84199999999999997</v>
      </c>
      <c r="AD5" s="134">
        <f t="shared" ref="AD5:AD23" si="6">$AB5/($Z5+$AB5)</f>
        <v>1</v>
      </c>
      <c r="AE5" s="134">
        <f t="shared" ref="AE5:AE23" si="7">$Y5/($Y5+$Z5)</f>
        <v>1</v>
      </c>
      <c r="AF5" s="134">
        <f t="shared" si="0"/>
        <v>9.3309694877297761E-2</v>
      </c>
      <c r="AG5" s="132" t="s">
        <v>410</v>
      </c>
      <c r="AH5" s="129">
        <f t="shared" ref="AH5:AH23" si="8">(1-$AC5)/$AD5</f>
        <v>0.15800000000000003</v>
      </c>
      <c r="AI5" s="134">
        <f t="shared" ref="AI5:AI23" si="9">($Y5+$AB5)/($Y5+$Z5+$AA5+$AB5)</f>
        <v>0.84452800000000006</v>
      </c>
      <c r="AJ5" s="90"/>
    </row>
    <row r="6" spans="2:36" customFormat="1" x14ac:dyDescent="0.3">
      <c r="B6" s="128"/>
      <c r="C6" s="44"/>
      <c r="D6" s="44"/>
      <c r="E6" s="128">
        <v>125</v>
      </c>
      <c r="F6" s="128">
        <v>123</v>
      </c>
      <c r="G6" s="128">
        <v>2</v>
      </c>
      <c r="H6" s="142"/>
      <c r="I6" s="142" t="s">
        <v>87</v>
      </c>
      <c r="J6" s="44" t="s">
        <v>88</v>
      </c>
      <c r="K6" s="44" t="s">
        <v>92</v>
      </c>
      <c r="L6" s="129"/>
      <c r="M6" s="129"/>
      <c r="N6" s="129"/>
      <c r="O6" s="134"/>
      <c r="P6" s="134">
        <v>72.3</v>
      </c>
      <c r="Q6" s="134">
        <v>100</v>
      </c>
      <c r="R6" s="134">
        <v>100</v>
      </c>
      <c r="S6" s="134">
        <v>17.7</v>
      </c>
      <c r="T6" s="134"/>
      <c r="U6" s="134"/>
      <c r="V6" s="134">
        <v>37.6</v>
      </c>
      <c r="W6" s="134"/>
      <c r="X6" s="134"/>
      <c r="Y6" s="133">
        <f t="shared" si="1"/>
        <v>88.929000000000002</v>
      </c>
      <c r="Z6" s="133">
        <f t="shared" si="2"/>
        <v>0</v>
      </c>
      <c r="AA6" s="133">
        <f t="shared" si="3"/>
        <v>34.070999999999998</v>
      </c>
      <c r="AB6" s="133">
        <f t="shared" si="4"/>
        <v>2</v>
      </c>
      <c r="AC6" s="134">
        <f t="shared" si="5"/>
        <v>0.72299999999999998</v>
      </c>
      <c r="AD6" s="134">
        <f t="shared" si="6"/>
        <v>1</v>
      </c>
      <c r="AE6" s="134">
        <f t="shared" si="7"/>
        <v>1</v>
      </c>
      <c r="AF6" s="134">
        <f t="shared" si="0"/>
        <v>5.5446203321227579E-2</v>
      </c>
      <c r="AG6" s="132" t="s">
        <v>410</v>
      </c>
      <c r="AH6" s="129">
        <f t="shared" si="8"/>
        <v>0.27700000000000002</v>
      </c>
      <c r="AI6" s="134">
        <f t="shared" si="9"/>
        <v>0.72743199999999997</v>
      </c>
      <c r="AJ6" s="90"/>
    </row>
    <row r="7" spans="2:36" customFormat="1" x14ac:dyDescent="0.3">
      <c r="B7" s="128"/>
      <c r="C7" s="44"/>
      <c r="D7" s="44"/>
      <c r="E7" s="128">
        <v>125</v>
      </c>
      <c r="F7" s="128">
        <v>123</v>
      </c>
      <c r="G7" s="128">
        <v>2</v>
      </c>
      <c r="H7" s="142"/>
      <c r="I7" s="142" t="s">
        <v>83</v>
      </c>
      <c r="J7" s="44" t="s">
        <v>86</v>
      </c>
      <c r="K7" s="44" t="s">
        <v>91</v>
      </c>
      <c r="L7" s="129"/>
      <c r="M7" s="129"/>
      <c r="N7" s="129"/>
      <c r="O7" s="134"/>
      <c r="P7" s="134">
        <v>56.6</v>
      </c>
      <c r="Q7" s="134">
        <v>100</v>
      </c>
      <c r="R7" s="134">
        <v>100</v>
      </c>
      <c r="S7" s="134">
        <v>27.4</v>
      </c>
      <c r="T7" s="134"/>
      <c r="U7" s="134"/>
      <c r="V7" s="134">
        <v>62.7</v>
      </c>
      <c r="W7" s="134"/>
      <c r="X7" s="134"/>
      <c r="Y7" s="133">
        <f t="shared" si="1"/>
        <v>69.617999999999995</v>
      </c>
      <c r="Z7" s="133">
        <f t="shared" si="2"/>
        <v>0</v>
      </c>
      <c r="AA7" s="133">
        <f t="shared" si="3"/>
        <v>53.382000000000005</v>
      </c>
      <c r="AB7" s="133">
        <f t="shared" si="4"/>
        <v>2</v>
      </c>
      <c r="AC7" s="134">
        <f t="shared" si="5"/>
        <v>0.56599999999999995</v>
      </c>
      <c r="AD7" s="134">
        <f t="shared" si="6"/>
        <v>1</v>
      </c>
      <c r="AE7" s="134">
        <f t="shared" si="7"/>
        <v>1</v>
      </c>
      <c r="AF7" s="134">
        <f t="shared" si="0"/>
        <v>3.6112816438554039E-2</v>
      </c>
      <c r="AG7" s="132" t="s">
        <v>410</v>
      </c>
      <c r="AH7" s="129">
        <f t="shared" si="8"/>
        <v>0.43400000000000005</v>
      </c>
      <c r="AI7" s="134">
        <f t="shared" si="9"/>
        <v>0.57294400000000001</v>
      </c>
      <c r="AJ7" s="90"/>
    </row>
    <row r="8" spans="2:36" customFormat="1" x14ac:dyDescent="0.3">
      <c r="B8" s="128"/>
      <c r="C8" s="44"/>
      <c r="D8" s="44"/>
      <c r="E8" s="128">
        <v>125</v>
      </c>
      <c r="F8" s="128">
        <v>123</v>
      </c>
      <c r="G8" s="128">
        <v>2</v>
      </c>
      <c r="H8" s="142"/>
      <c r="I8" s="143" t="s">
        <v>276</v>
      </c>
      <c r="J8" s="131" t="s">
        <v>97</v>
      </c>
      <c r="K8" s="44"/>
      <c r="L8" s="129"/>
      <c r="M8" s="129"/>
      <c r="N8" s="129"/>
      <c r="O8" s="134"/>
      <c r="P8" s="134">
        <v>38.1</v>
      </c>
      <c r="Q8" s="134">
        <v>100</v>
      </c>
      <c r="R8" s="134">
        <v>100</v>
      </c>
      <c r="S8" s="134">
        <v>20.399999999999999</v>
      </c>
      <c r="T8" s="134"/>
      <c r="U8" s="134"/>
      <c r="V8" s="134">
        <v>46.6</v>
      </c>
      <c r="W8" s="134"/>
      <c r="X8" s="134"/>
      <c r="Y8" s="133">
        <f t="shared" si="1"/>
        <v>46.863</v>
      </c>
      <c r="Z8" s="133">
        <f t="shared" si="2"/>
        <v>0</v>
      </c>
      <c r="AA8" s="133">
        <f t="shared" si="3"/>
        <v>76.137</v>
      </c>
      <c r="AB8" s="133">
        <f t="shared" si="4"/>
        <v>2</v>
      </c>
      <c r="AC8" s="134">
        <f t="shared" si="5"/>
        <v>0.38100000000000001</v>
      </c>
      <c r="AD8" s="134">
        <f t="shared" si="6"/>
        <v>1</v>
      </c>
      <c r="AE8" s="134">
        <f t="shared" si="7"/>
        <v>1</v>
      </c>
      <c r="AF8" s="134">
        <f t="shared" si="0"/>
        <v>2.559606844388702E-2</v>
      </c>
      <c r="AG8" s="132" t="s">
        <v>410</v>
      </c>
      <c r="AH8" s="129">
        <f t="shared" si="8"/>
        <v>0.61899999999999999</v>
      </c>
      <c r="AI8" s="134">
        <f t="shared" si="9"/>
        <v>0.39090399999999997</v>
      </c>
      <c r="AJ8" s="90"/>
    </row>
    <row r="9" spans="2:36" customFormat="1" x14ac:dyDescent="0.3">
      <c r="B9" s="128"/>
      <c r="C9" s="44"/>
      <c r="D9" s="44"/>
      <c r="E9" s="128">
        <v>125</v>
      </c>
      <c r="F9" s="128">
        <v>123</v>
      </c>
      <c r="G9" s="128">
        <v>2</v>
      </c>
      <c r="H9" s="142"/>
      <c r="I9" s="143" t="s">
        <v>277</v>
      </c>
      <c r="J9" s="131" t="s">
        <v>97</v>
      </c>
      <c r="K9" s="44"/>
      <c r="L9" s="129"/>
      <c r="M9" s="129"/>
      <c r="N9" s="129"/>
      <c r="O9" s="134"/>
      <c r="P9" s="134">
        <v>25.6</v>
      </c>
      <c r="Q9" s="134">
        <v>100</v>
      </c>
      <c r="R9" s="134">
        <v>100</v>
      </c>
      <c r="S9" s="134">
        <v>17.7</v>
      </c>
      <c r="T9" s="134"/>
      <c r="U9" s="134"/>
      <c r="V9" s="134">
        <v>35.9</v>
      </c>
      <c r="W9" s="134"/>
      <c r="X9" s="134"/>
      <c r="Y9" s="133">
        <f t="shared" si="1"/>
        <v>31.488000000000003</v>
      </c>
      <c r="Z9" s="133">
        <f t="shared" si="2"/>
        <v>0</v>
      </c>
      <c r="AA9" s="133">
        <f t="shared" si="3"/>
        <v>91.512</v>
      </c>
      <c r="AB9" s="133">
        <f t="shared" si="4"/>
        <v>2</v>
      </c>
      <c r="AC9" s="134">
        <f t="shared" si="5"/>
        <v>0.25600000000000001</v>
      </c>
      <c r="AD9" s="134">
        <f t="shared" si="6"/>
        <v>1</v>
      </c>
      <c r="AE9" s="134">
        <f t="shared" si="7"/>
        <v>1</v>
      </c>
      <c r="AF9" s="134">
        <f t="shared" si="0"/>
        <v>2.1387629395157842E-2</v>
      </c>
      <c r="AG9" s="132" t="s">
        <v>410</v>
      </c>
      <c r="AH9" s="129">
        <f t="shared" si="8"/>
        <v>0.74399999999999999</v>
      </c>
      <c r="AI9" s="134">
        <f t="shared" si="9"/>
        <v>0.26790399999999998</v>
      </c>
      <c r="AJ9" s="90"/>
    </row>
    <row r="10" spans="2:36" customFormat="1" x14ac:dyDescent="0.3">
      <c r="B10" s="128">
        <v>2</v>
      </c>
      <c r="C10" s="44" t="s">
        <v>98</v>
      </c>
      <c r="D10" s="44" t="s">
        <v>288</v>
      </c>
      <c r="E10" s="128">
        <v>108</v>
      </c>
      <c r="F10" s="128">
        <v>32</v>
      </c>
      <c r="G10" s="128">
        <v>76</v>
      </c>
      <c r="H10" s="142" t="s">
        <v>82</v>
      </c>
      <c r="I10" s="142"/>
      <c r="J10" s="44" t="s">
        <v>99</v>
      </c>
      <c r="K10" s="44" t="s">
        <v>100</v>
      </c>
      <c r="L10" s="129">
        <v>16</v>
      </c>
      <c r="M10" s="129">
        <v>9</v>
      </c>
      <c r="N10" s="129">
        <v>16</v>
      </c>
      <c r="O10" s="134">
        <v>67</v>
      </c>
      <c r="P10" s="134">
        <v>50</v>
      </c>
      <c r="Q10" s="134">
        <v>88</v>
      </c>
      <c r="R10" s="134"/>
      <c r="S10" s="134"/>
      <c r="T10" s="134"/>
      <c r="U10" s="134"/>
      <c r="V10" s="134"/>
      <c r="W10" s="134">
        <v>0.79800000000000004</v>
      </c>
      <c r="X10" s="134"/>
      <c r="Y10" s="133">
        <f t="shared" si="1"/>
        <v>16</v>
      </c>
      <c r="Z10" s="133">
        <f t="shared" si="2"/>
        <v>9.1200000000000045</v>
      </c>
      <c r="AA10" s="133">
        <f t="shared" si="3"/>
        <v>16</v>
      </c>
      <c r="AB10" s="133">
        <f t="shared" si="4"/>
        <v>66.88</v>
      </c>
      <c r="AC10" s="134">
        <f t="shared" si="5"/>
        <v>0.5</v>
      </c>
      <c r="AD10" s="134">
        <f t="shared" si="6"/>
        <v>0.87999999999999989</v>
      </c>
      <c r="AE10" s="134">
        <f t="shared" si="7"/>
        <v>0.63694267515923553</v>
      </c>
      <c r="AF10" s="134">
        <f t="shared" si="0"/>
        <v>0.80694980694980689</v>
      </c>
      <c r="AG10" s="134">
        <f t="shared" ref="AG10:AG23" si="10">$AC10/(1-$AD10)</f>
        <v>4.1666666666666634</v>
      </c>
      <c r="AH10" s="129">
        <f t="shared" si="8"/>
        <v>0.56818181818181823</v>
      </c>
      <c r="AI10" s="134">
        <f t="shared" si="9"/>
        <v>0.76740740740740732</v>
      </c>
    </row>
    <row r="11" spans="2:36" customFormat="1" x14ac:dyDescent="0.3">
      <c r="B11" s="128">
        <v>3</v>
      </c>
      <c r="C11" s="44" t="s">
        <v>102</v>
      </c>
      <c r="D11" s="44" t="s">
        <v>103</v>
      </c>
      <c r="E11" s="128">
        <v>40</v>
      </c>
      <c r="F11" s="128">
        <v>20</v>
      </c>
      <c r="G11" s="128">
        <v>20</v>
      </c>
      <c r="H11" s="142" t="s">
        <v>82</v>
      </c>
      <c r="I11" s="142"/>
      <c r="J11" s="44" t="s">
        <v>104</v>
      </c>
      <c r="K11" s="44" t="s">
        <v>100</v>
      </c>
      <c r="L11" s="129"/>
      <c r="M11" s="129"/>
      <c r="N11" s="129"/>
      <c r="O11" s="134"/>
      <c r="P11" s="134">
        <v>22.5</v>
      </c>
      <c r="Q11" s="134">
        <v>97.5</v>
      </c>
      <c r="R11" s="134"/>
      <c r="S11" s="134"/>
      <c r="T11" s="134"/>
      <c r="U11" s="134"/>
      <c r="V11" s="134"/>
      <c r="W11" s="134"/>
      <c r="X11" s="134"/>
      <c r="Y11" s="134">
        <v>4</v>
      </c>
      <c r="Z11" s="133">
        <f t="shared" si="2"/>
        <v>1</v>
      </c>
      <c r="AA11" s="134">
        <v>16</v>
      </c>
      <c r="AB11" s="134">
        <v>19</v>
      </c>
      <c r="AC11" s="134">
        <f t="shared" si="5"/>
        <v>0.2</v>
      </c>
      <c r="AD11" s="134">
        <f t="shared" si="6"/>
        <v>0.95</v>
      </c>
      <c r="AE11" s="134">
        <f t="shared" si="7"/>
        <v>0.8</v>
      </c>
      <c r="AF11" s="134">
        <f t="shared" si="0"/>
        <v>0.54285714285714282</v>
      </c>
      <c r="AG11" s="134">
        <f t="shared" si="10"/>
        <v>3.9999999999999969</v>
      </c>
      <c r="AH11" s="129">
        <f t="shared" si="8"/>
        <v>0.8421052631578948</v>
      </c>
      <c r="AI11" s="134">
        <f t="shared" si="9"/>
        <v>0.57499999999999996</v>
      </c>
    </row>
    <row r="12" spans="2:36" customFormat="1" x14ac:dyDescent="0.3">
      <c r="B12" s="128"/>
      <c r="C12" s="44"/>
      <c r="D12" s="44"/>
      <c r="E12" s="128">
        <v>40</v>
      </c>
      <c r="F12" s="128">
        <v>20</v>
      </c>
      <c r="G12" s="128">
        <v>20</v>
      </c>
      <c r="H12" s="142" t="s">
        <v>107</v>
      </c>
      <c r="I12" s="143"/>
      <c r="J12" s="44" t="s">
        <v>108</v>
      </c>
      <c r="K12" s="44" t="s">
        <v>100</v>
      </c>
      <c r="L12" s="129">
        <v>18</v>
      </c>
      <c r="M12" s="129">
        <v>10</v>
      </c>
      <c r="N12" s="129">
        <v>2</v>
      </c>
      <c r="O12" s="134">
        <v>10</v>
      </c>
      <c r="P12" s="134"/>
      <c r="Q12" s="134"/>
      <c r="R12" s="134"/>
      <c r="S12" s="134"/>
      <c r="T12" s="134"/>
      <c r="U12" s="134"/>
      <c r="V12" s="134"/>
      <c r="W12" s="134"/>
      <c r="X12" s="134"/>
      <c r="Y12" s="134"/>
      <c r="Z12" s="134"/>
      <c r="AA12" s="134"/>
      <c r="AB12" s="134"/>
      <c r="AC12" s="134">
        <v>0.9</v>
      </c>
      <c r="AD12" s="134">
        <v>0.5</v>
      </c>
      <c r="AE12" s="134">
        <v>0.64300000000000002</v>
      </c>
      <c r="AF12" s="134">
        <v>0.83299999999999996</v>
      </c>
      <c r="AG12" s="134">
        <v>1.8</v>
      </c>
      <c r="AH12" s="134">
        <v>0.2</v>
      </c>
      <c r="AI12" s="134">
        <f>(L12+O12)/(L12+M12+N12+O12)</f>
        <v>0.7</v>
      </c>
    </row>
    <row r="13" spans="2:36" customFormat="1" x14ac:dyDescent="0.3">
      <c r="B13" s="128">
        <v>4</v>
      </c>
      <c r="C13" s="44" t="s">
        <v>109</v>
      </c>
      <c r="D13" s="144" t="s">
        <v>294</v>
      </c>
      <c r="E13" s="128">
        <v>64</v>
      </c>
      <c r="F13" s="128">
        <v>36</v>
      </c>
      <c r="G13" s="128">
        <v>28</v>
      </c>
      <c r="H13" s="142" t="s">
        <v>82</v>
      </c>
      <c r="I13" s="142"/>
      <c r="J13" s="44" t="s">
        <v>110</v>
      </c>
      <c r="K13" s="44" t="s">
        <v>94</v>
      </c>
      <c r="L13" s="129"/>
      <c r="M13" s="129"/>
      <c r="N13" s="129"/>
      <c r="O13" s="134"/>
      <c r="P13" s="134">
        <v>66.7</v>
      </c>
      <c r="Q13" s="134">
        <v>57.1</v>
      </c>
      <c r="R13" s="134">
        <v>66.7</v>
      </c>
      <c r="S13" s="134">
        <v>57.1</v>
      </c>
      <c r="T13" s="134"/>
      <c r="U13" s="134"/>
      <c r="V13" s="134"/>
      <c r="W13" s="134">
        <v>0.77</v>
      </c>
      <c r="X13" s="134" t="s">
        <v>113</v>
      </c>
      <c r="Y13" s="133">
        <f t="shared" si="1"/>
        <v>24.012000000000004</v>
      </c>
      <c r="Z13" s="133">
        <f t="shared" si="2"/>
        <v>12.012</v>
      </c>
      <c r="AA13" s="133">
        <f t="shared" si="3"/>
        <v>11.987999999999996</v>
      </c>
      <c r="AB13" s="133">
        <f t="shared" si="4"/>
        <v>15.988</v>
      </c>
      <c r="AC13" s="134">
        <f t="shared" si="5"/>
        <v>0.66700000000000015</v>
      </c>
      <c r="AD13" s="134">
        <f t="shared" si="6"/>
        <v>0.57099999999999995</v>
      </c>
      <c r="AE13" s="134">
        <f t="shared" si="7"/>
        <v>0.66655562958027992</v>
      </c>
      <c r="AF13" s="134">
        <f t="shared" si="0"/>
        <v>0.5714898484415214</v>
      </c>
      <c r="AG13" s="134">
        <f t="shared" si="10"/>
        <v>1.5547785547785549</v>
      </c>
      <c r="AH13" s="129">
        <f t="shared" si="8"/>
        <v>0.58318739054290702</v>
      </c>
      <c r="AI13" s="134">
        <f t="shared" si="9"/>
        <v>0.625</v>
      </c>
    </row>
    <row r="14" spans="2:36" customFormat="1" x14ac:dyDescent="0.3">
      <c r="B14" s="128"/>
      <c r="C14" s="44"/>
      <c r="D14" s="44"/>
      <c r="E14" s="128">
        <v>64</v>
      </c>
      <c r="F14" s="128">
        <v>36</v>
      </c>
      <c r="G14" s="128">
        <v>28</v>
      </c>
      <c r="H14" s="142"/>
      <c r="I14" s="142" t="s">
        <v>38</v>
      </c>
      <c r="J14" s="44" t="s">
        <v>111</v>
      </c>
      <c r="K14" s="44" t="s">
        <v>93</v>
      </c>
      <c r="L14" s="129"/>
      <c r="M14" s="129"/>
      <c r="N14" s="129"/>
      <c r="O14" s="134"/>
      <c r="P14" s="134">
        <v>66.7</v>
      </c>
      <c r="Q14" s="134">
        <v>71.400000000000006</v>
      </c>
      <c r="R14" s="134">
        <v>66.7</v>
      </c>
      <c r="S14" s="134">
        <v>50</v>
      </c>
      <c r="T14" s="134"/>
      <c r="U14" s="134"/>
      <c r="V14" s="134"/>
      <c r="W14" s="134">
        <v>0.58699999999999997</v>
      </c>
      <c r="X14" s="134" t="s">
        <v>112</v>
      </c>
      <c r="Y14" s="133">
        <f t="shared" si="1"/>
        <v>24.012000000000004</v>
      </c>
      <c r="Z14" s="133">
        <f t="shared" si="2"/>
        <v>8.0079999999999956</v>
      </c>
      <c r="AA14" s="133">
        <f t="shared" si="3"/>
        <v>11.987999999999996</v>
      </c>
      <c r="AB14" s="133">
        <f t="shared" si="4"/>
        <v>19.992000000000004</v>
      </c>
      <c r="AC14" s="134">
        <f t="shared" si="5"/>
        <v>0.66700000000000015</v>
      </c>
      <c r="AD14" s="134">
        <f t="shared" si="6"/>
        <v>0.71400000000000019</v>
      </c>
      <c r="AE14" s="134">
        <f t="shared" si="7"/>
        <v>0.74990630855715201</v>
      </c>
      <c r="AF14" s="134">
        <f t="shared" si="0"/>
        <v>0.62514071294559115</v>
      </c>
      <c r="AG14" s="134">
        <f t="shared" si="10"/>
        <v>2.3321678321678343</v>
      </c>
      <c r="AH14" s="129">
        <f t="shared" si="8"/>
        <v>0.46638655462184841</v>
      </c>
      <c r="AI14" s="134">
        <f t="shared" si="9"/>
        <v>0.68756250000000008</v>
      </c>
    </row>
    <row r="15" spans="2:36" customFormat="1" x14ac:dyDescent="0.3">
      <c r="B15" s="128">
        <v>5</v>
      </c>
      <c r="C15" s="44" t="s">
        <v>126</v>
      </c>
      <c r="D15" s="44" t="s">
        <v>261</v>
      </c>
      <c r="E15" s="128">
        <f>298+54</f>
        <v>352</v>
      </c>
      <c r="F15" s="128">
        <v>298</v>
      </c>
      <c r="G15" s="128">
        <v>54</v>
      </c>
      <c r="H15" s="142" t="s">
        <v>82</v>
      </c>
      <c r="I15" s="142"/>
      <c r="J15" s="44" t="s">
        <v>114</v>
      </c>
      <c r="K15" s="44" t="s">
        <v>94</v>
      </c>
      <c r="L15" s="129"/>
      <c r="M15" s="129"/>
      <c r="N15" s="129"/>
      <c r="O15" s="129"/>
      <c r="P15" s="129">
        <v>49.3</v>
      </c>
      <c r="Q15" s="129">
        <v>53.7</v>
      </c>
      <c r="R15" s="129"/>
      <c r="S15" s="129"/>
      <c r="T15" s="129"/>
      <c r="U15" s="129"/>
      <c r="V15" s="129"/>
      <c r="W15" s="129">
        <v>0.55500000000000005</v>
      </c>
      <c r="X15" s="129" t="s">
        <v>122</v>
      </c>
      <c r="Y15" s="130">
        <f t="shared" si="1"/>
        <v>146.91399999999999</v>
      </c>
      <c r="Z15" s="130">
        <f t="shared" si="2"/>
        <v>25.001999999999999</v>
      </c>
      <c r="AA15" s="130">
        <f t="shared" si="3"/>
        <v>151.08600000000001</v>
      </c>
      <c r="AB15" s="130">
        <f t="shared" si="4"/>
        <v>28.998000000000001</v>
      </c>
      <c r="AC15" s="129">
        <f t="shared" si="5"/>
        <v>0.49299999999999994</v>
      </c>
      <c r="AD15" s="129">
        <f t="shared" si="6"/>
        <v>0.53700000000000003</v>
      </c>
      <c r="AE15" s="129">
        <f t="shared" si="7"/>
        <v>0.85456851020265701</v>
      </c>
      <c r="AF15" s="129">
        <f t="shared" si="0"/>
        <v>0.16102485506763511</v>
      </c>
      <c r="AG15" s="129">
        <f t="shared" si="10"/>
        <v>1.0647948164146868</v>
      </c>
      <c r="AH15" s="129">
        <f t="shared" si="8"/>
        <v>0.94413407821229067</v>
      </c>
      <c r="AI15" s="134">
        <f t="shared" si="9"/>
        <v>0.49974999999999992</v>
      </c>
    </row>
    <row r="16" spans="2:36" customFormat="1" x14ac:dyDescent="0.3">
      <c r="B16" s="128"/>
      <c r="C16" s="44"/>
      <c r="D16" s="44"/>
      <c r="E16" s="128">
        <f t="shared" ref="E16:E18" si="11">298+54</f>
        <v>352</v>
      </c>
      <c r="F16" s="128">
        <v>298</v>
      </c>
      <c r="G16" s="128">
        <v>54</v>
      </c>
      <c r="H16" s="142"/>
      <c r="I16" s="142" t="s">
        <v>115</v>
      </c>
      <c r="J16" s="131" t="s">
        <v>118</v>
      </c>
      <c r="K16" s="44" t="s">
        <v>92</v>
      </c>
      <c r="L16" s="129"/>
      <c r="M16" s="129"/>
      <c r="N16" s="129"/>
      <c r="O16" s="129"/>
      <c r="P16" s="129">
        <v>65.8</v>
      </c>
      <c r="Q16" s="129">
        <v>63</v>
      </c>
      <c r="R16" s="129"/>
      <c r="S16" s="129"/>
      <c r="T16" s="129"/>
      <c r="U16" s="129"/>
      <c r="V16" s="129"/>
      <c r="W16" s="145">
        <v>0.68600000000000005</v>
      </c>
      <c r="X16" s="129" t="s">
        <v>123</v>
      </c>
      <c r="Y16" s="130">
        <f t="shared" si="1"/>
        <v>196.08399999999997</v>
      </c>
      <c r="Z16" s="130">
        <f t="shared" si="2"/>
        <v>19.979999999999997</v>
      </c>
      <c r="AA16" s="130">
        <f t="shared" si="3"/>
        <v>101.91600000000003</v>
      </c>
      <c r="AB16" s="130">
        <f t="shared" si="4"/>
        <v>34.020000000000003</v>
      </c>
      <c r="AC16" s="129">
        <f t="shared" si="5"/>
        <v>0.65799999999999992</v>
      </c>
      <c r="AD16" s="129">
        <f t="shared" si="6"/>
        <v>0.63</v>
      </c>
      <c r="AE16" s="129">
        <f t="shared" si="7"/>
        <v>0.90752739928909953</v>
      </c>
      <c r="AF16" s="129">
        <f t="shared" si="0"/>
        <v>0.25026483050847453</v>
      </c>
      <c r="AG16" s="129">
        <f t="shared" si="10"/>
        <v>1.7783783783783782</v>
      </c>
      <c r="AH16" s="129">
        <f t="shared" si="8"/>
        <v>0.54285714285714304</v>
      </c>
      <c r="AI16" s="134">
        <f t="shared" si="9"/>
        <v>0.65370454545454537</v>
      </c>
    </row>
    <row r="17" spans="2:37" customFormat="1" x14ac:dyDescent="0.3">
      <c r="B17" s="128"/>
      <c r="C17" s="44"/>
      <c r="D17" s="44"/>
      <c r="E17" s="128">
        <f t="shared" si="11"/>
        <v>352</v>
      </c>
      <c r="F17" s="128">
        <v>298</v>
      </c>
      <c r="G17" s="128">
        <v>54</v>
      </c>
      <c r="H17" s="142"/>
      <c r="I17" s="142" t="s">
        <v>116</v>
      </c>
      <c r="J17" s="44" t="s">
        <v>119</v>
      </c>
      <c r="K17" s="44" t="s">
        <v>120</v>
      </c>
      <c r="L17" s="129"/>
      <c r="M17" s="129"/>
      <c r="N17" s="129"/>
      <c r="O17" s="129"/>
      <c r="P17" s="129">
        <v>59.7</v>
      </c>
      <c r="Q17" s="129">
        <v>61.1</v>
      </c>
      <c r="R17" s="129"/>
      <c r="S17" s="129"/>
      <c r="T17" s="129"/>
      <c r="U17" s="129"/>
      <c r="V17" s="129"/>
      <c r="W17" s="145">
        <v>0.59799999999999998</v>
      </c>
      <c r="X17" s="129" t="s">
        <v>124</v>
      </c>
      <c r="Y17" s="130">
        <f t="shared" si="1"/>
        <v>177.90600000000003</v>
      </c>
      <c r="Z17" s="130">
        <f t="shared" si="2"/>
        <v>21.006</v>
      </c>
      <c r="AA17" s="130">
        <f t="shared" si="3"/>
        <v>120.09399999999997</v>
      </c>
      <c r="AB17" s="130">
        <f t="shared" si="4"/>
        <v>32.994</v>
      </c>
      <c r="AC17" s="129">
        <f t="shared" si="5"/>
        <v>0.59700000000000009</v>
      </c>
      <c r="AD17" s="129">
        <f t="shared" si="6"/>
        <v>0.61099999999999999</v>
      </c>
      <c r="AE17" s="129">
        <f t="shared" si="7"/>
        <v>0.89439551158301156</v>
      </c>
      <c r="AF17" s="129">
        <f t="shared" si="0"/>
        <v>0.215523097826087</v>
      </c>
      <c r="AG17" s="129">
        <f t="shared" si="10"/>
        <v>1.5347043701799488</v>
      </c>
      <c r="AH17" s="129">
        <f t="shared" si="8"/>
        <v>0.65957446808510622</v>
      </c>
      <c r="AI17" s="134">
        <f t="shared" si="9"/>
        <v>0.59914772727272736</v>
      </c>
    </row>
    <row r="18" spans="2:37" customFormat="1" x14ac:dyDescent="0.3">
      <c r="B18" s="128"/>
      <c r="C18" s="44"/>
      <c r="D18" s="44"/>
      <c r="E18" s="128">
        <f t="shared" si="11"/>
        <v>352</v>
      </c>
      <c r="F18" s="128">
        <v>298</v>
      </c>
      <c r="G18" s="128">
        <v>54</v>
      </c>
      <c r="H18" s="142"/>
      <c r="I18" s="142" t="s">
        <v>117</v>
      </c>
      <c r="J18" s="131" t="s">
        <v>121</v>
      </c>
      <c r="K18" s="44"/>
      <c r="L18" s="129"/>
      <c r="M18" s="129"/>
      <c r="N18" s="129"/>
      <c r="O18" s="129"/>
      <c r="P18" s="129">
        <v>57.7</v>
      </c>
      <c r="Q18" s="129">
        <v>33.299999999999997</v>
      </c>
      <c r="R18" s="129"/>
      <c r="S18" s="129"/>
      <c r="T18" s="129"/>
      <c r="U18" s="129"/>
      <c r="V18" s="129"/>
      <c r="W18" s="145">
        <v>0.54500000000000004</v>
      </c>
      <c r="X18" s="142" t="s">
        <v>125</v>
      </c>
      <c r="Y18" s="130">
        <f t="shared" si="1"/>
        <v>171.94600000000003</v>
      </c>
      <c r="Z18" s="130">
        <f t="shared" si="2"/>
        <v>36.018000000000001</v>
      </c>
      <c r="AA18" s="130">
        <f t="shared" si="3"/>
        <v>126.05399999999997</v>
      </c>
      <c r="AB18" s="130">
        <f t="shared" si="4"/>
        <v>17.981999999999999</v>
      </c>
      <c r="AC18" s="129">
        <f t="shared" si="5"/>
        <v>0.57700000000000007</v>
      </c>
      <c r="AD18" s="129">
        <f t="shared" si="6"/>
        <v>0.33299999999999996</v>
      </c>
      <c r="AE18" s="129">
        <f t="shared" si="7"/>
        <v>0.82680656267430908</v>
      </c>
      <c r="AF18" s="129">
        <f t="shared" si="0"/>
        <v>0.12484378905273684</v>
      </c>
      <c r="AG18" s="129">
        <f t="shared" si="10"/>
        <v>0.86506746626686659</v>
      </c>
      <c r="AH18" s="129">
        <f t="shared" si="8"/>
        <v>1.2702702702702702</v>
      </c>
      <c r="AI18" s="134">
        <f t="shared" si="9"/>
        <v>0.53956818181818189</v>
      </c>
    </row>
    <row r="19" spans="2:37" customFormat="1" x14ac:dyDescent="0.3">
      <c r="B19" s="128">
        <v>6</v>
      </c>
      <c r="C19" s="44" t="s">
        <v>127</v>
      </c>
      <c r="D19" s="144" t="s">
        <v>48</v>
      </c>
      <c r="E19" s="128">
        <f>133+95</f>
        <v>228</v>
      </c>
      <c r="F19" s="128">
        <v>133</v>
      </c>
      <c r="G19" s="128">
        <v>95</v>
      </c>
      <c r="H19" s="142" t="s">
        <v>82</v>
      </c>
      <c r="I19" s="142"/>
      <c r="J19" s="146">
        <v>316</v>
      </c>
      <c r="K19" s="44" t="s">
        <v>94</v>
      </c>
      <c r="L19" s="129"/>
      <c r="M19" s="129"/>
      <c r="N19" s="129"/>
      <c r="O19" s="129"/>
      <c r="P19" s="129">
        <v>87</v>
      </c>
      <c r="Q19" s="129">
        <v>81</v>
      </c>
      <c r="R19" s="129"/>
      <c r="S19" s="129"/>
      <c r="T19" s="129"/>
      <c r="U19" s="129"/>
      <c r="V19" s="129"/>
      <c r="W19" s="129"/>
      <c r="X19" s="129"/>
      <c r="Y19" s="130">
        <f t="shared" si="1"/>
        <v>115.71</v>
      </c>
      <c r="Z19" s="130">
        <f t="shared" si="2"/>
        <v>18.049999999999997</v>
      </c>
      <c r="AA19" s="130">
        <f t="shared" si="3"/>
        <v>17.290000000000006</v>
      </c>
      <c r="AB19" s="130">
        <f t="shared" si="4"/>
        <v>76.95</v>
      </c>
      <c r="AC19" s="129">
        <f t="shared" si="5"/>
        <v>0.87</v>
      </c>
      <c r="AD19" s="129">
        <f t="shared" si="6"/>
        <v>0.81</v>
      </c>
      <c r="AE19" s="129">
        <f t="shared" si="7"/>
        <v>0.86505681818181823</v>
      </c>
      <c r="AF19" s="129">
        <f t="shared" si="0"/>
        <v>0.81653225806451613</v>
      </c>
      <c r="AG19" s="129">
        <f t="shared" si="10"/>
        <v>4.578947368421054</v>
      </c>
      <c r="AH19" s="129">
        <f t="shared" si="8"/>
        <v>0.16049382716049382</v>
      </c>
      <c r="AI19" s="134">
        <f t="shared" si="9"/>
        <v>0.84499999999999997</v>
      </c>
    </row>
    <row r="20" spans="2:37" customFormat="1" x14ac:dyDescent="0.3">
      <c r="B20" s="128">
        <v>7</v>
      </c>
      <c r="C20" s="44" t="s">
        <v>128</v>
      </c>
      <c r="D20" s="44" t="s">
        <v>137</v>
      </c>
      <c r="E20" s="128">
        <f>56+38</f>
        <v>94</v>
      </c>
      <c r="F20" s="128">
        <v>56</v>
      </c>
      <c r="G20" s="128">
        <v>38</v>
      </c>
      <c r="H20" s="142" t="s">
        <v>82</v>
      </c>
      <c r="I20" s="142"/>
      <c r="J20" s="44">
        <v>295.5</v>
      </c>
      <c r="K20" s="44" t="s">
        <v>94</v>
      </c>
      <c r="L20" s="129"/>
      <c r="M20" s="129"/>
      <c r="N20" s="129"/>
      <c r="O20" s="129"/>
      <c r="P20" s="129">
        <v>55.4</v>
      </c>
      <c r="Q20" s="129">
        <v>63.2</v>
      </c>
      <c r="R20" s="129"/>
      <c r="S20" s="129"/>
      <c r="T20" s="129"/>
      <c r="U20" s="129"/>
      <c r="V20" s="129"/>
      <c r="W20" s="145">
        <v>0.66400000000000003</v>
      </c>
      <c r="X20" s="129" t="s">
        <v>129</v>
      </c>
      <c r="Y20" s="130">
        <f t="shared" si="1"/>
        <v>31.024000000000001</v>
      </c>
      <c r="Z20" s="130">
        <f t="shared" si="2"/>
        <v>13.984000000000002</v>
      </c>
      <c r="AA20" s="130">
        <f t="shared" si="3"/>
        <v>24.975999999999999</v>
      </c>
      <c r="AB20" s="130">
        <f t="shared" si="4"/>
        <v>24.015999999999998</v>
      </c>
      <c r="AC20" s="147">
        <f t="shared" si="5"/>
        <v>0.55400000000000005</v>
      </c>
      <c r="AD20" s="129">
        <f t="shared" si="6"/>
        <v>0.63200000000000001</v>
      </c>
      <c r="AE20" s="129">
        <f t="shared" si="7"/>
        <v>0.68929968005687881</v>
      </c>
      <c r="AF20" s="129">
        <f t="shared" si="0"/>
        <v>0.49020248203788375</v>
      </c>
      <c r="AG20" s="129">
        <f t="shared" si="10"/>
        <v>1.5054347826086958</v>
      </c>
      <c r="AH20" s="129">
        <f t="shared" si="8"/>
        <v>0.70569620253164544</v>
      </c>
      <c r="AI20" s="134">
        <f t="shared" si="9"/>
        <v>0.585531914893617</v>
      </c>
    </row>
    <row r="21" spans="2:37" customFormat="1" x14ac:dyDescent="0.3">
      <c r="B21" s="128"/>
      <c r="C21" s="44"/>
      <c r="D21" s="44"/>
      <c r="E21" s="128">
        <f t="shared" ref="E21:E23" si="12">56+38</f>
        <v>94</v>
      </c>
      <c r="F21" s="128">
        <v>56</v>
      </c>
      <c r="G21" s="128">
        <v>38</v>
      </c>
      <c r="H21" s="142" t="s">
        <v>82</v>
      </c>
      <c r="I21" s="142"/>
      <c r="J21" s="44">
        <v>308</v>
      </c>
      <c r="K21" s="44" t="s">
        <v>94</v>
      </c>
      <c r="L21" s="129"/>
      <c r="M21" s="129"/>
      <c r="N21" s="129"/>
      <c r="O21" s="129"/>
      <c r="P21" s="129">
        <v>23.2</v>
      </c>
      <c r="Q21" s="129">
        <v>97.4</v>
      </c>
      <c r="R21" s="129">
        <v>92.3</v>
      </c>
      <c r="S21" s="129"/>
      <c r="T21" s="129"/>
      <c r="U21" s="129"/>
      <c r="V21" s="129"/>
      <c r="W21" s="129"/>
      <c r="X21" s="129"/>
      <c r="Y21" s="130">
        <f t="shared" si="1"/>
        <v>12.992000000000001</v>
      </c>
      <c r="Z21" s="130">
        <f t="shared" si="2"/>
        <v>0.98799999999999955</v>
      </c>
      <c r="AA21" s="130">
        <f t="shared" si="3"/>
        <v>43.007999999999996</v>
      </c>
      <c r="AB21" s="130">
        <f t="shared" si="4"/>
        <v>37.012</v>
      </c>
      <c r="AC21" s="147">
        <f t="shared" si="5"/>
        <v>0.23200000000000001</v>
      </c>
      <c r="AD21" s="129">
        <f t="shared" si="6"/>
        <v>0.97399999999999998</v>
      </c>
      <c r="AE21" s="129">
        <f t="shared" si="7"/>
        <v>0.92932761087267524</v>
      </c>
      <c r="AF21" s="129">
        <f t="shared" si="0"/>
        <v>0.46253436640839796</v>
      </c>
      <c r="AG21" s="129">
        <f t="shared" si="10"/>
        <v>8.9230769230769162</v>
      </c>
      <c r="AH21" s="129">
        <f t="shared" si="8"/>
        <v>0.7885010266940452</v>
      </c>
      <c r="AI21" s="134">
        <f t="shared" si="9"/>
        <v>0.53195744680851065</v>
      </c>
    </row>
    <row r="22" spans="2:37" customFormat="1" x14ac:dyDescent="0.3">
      <c r="B22" s="128"/>
      <c r="C22" s="44"/>
      <c r="D22" s="44"/>
      <c r="E22" s="128">
        <f t="shared" si="12"/>
        <v>94</v>
      </c>
      <c r="F22" s="128">
        <v>56</v>
      </c>
      <c r="G22" s="128">
        <v>38</v>
      </c>
      <c r="H22" s="142"/>
      <c r="I22" s="142" t="s">
        <v>130</v>
      </c>
      <c r="J22" s="44">
        <v>2.5</v>
      </c>
      <c r="K22" s="44" t="s">
        <v>131</v>
      </c>
      <c r="L22" s="129"/>
      <c r="M22" s="129"/>
      <c r="N22" s="129"/>
      <c r="O22" s="129"/>
      <c r="P22" s="129">
        <v>82.1</v>
      </c>
      <c r="Q22" s="129">
        <v>94.7</v>
      </c>
      <c r="R22" s="129"/>
      <c r="S22" s="129"/>
      <c r="T22" s="129"/>
      <c r="U22" s="129"/>
      <c r="V22" s="129"/>
      <c r="W22" s="145">
        <v>0.97499999999999998</v>
      </c>
      <c r="X22" s="129" t="s">
        <v>132</v>
      </c>
      <c r="Y22" s="130">
        <f t="shared" si="1"/>
        <v>45.975999999999992</v>
      </c>
      <c r="Z22" s="130">
        <f t="shared" si="2"/>
        <v>2.0140000000000029</v>
      </c>
      <c r="AA22" s="130">
        <f t="shared" si="3"/>
        <v>10.024000000000008</v>
      </c>
      <c r="AB22" s="130">
        <f t="shared" si="4"/>
        <v>35.985999999999997</v>
      </c>
      <c r="AC22" s="147">
        <f t="shared" si="5"/>
        <v>0.82099999999999984</v>
      </c>
      <c r="AD22" s="129">
        <f t="shared" si="6"/>
        <v>0.94699999999999995</v>
      </c>
      <c r="AE22" s="129">
        <f t="shared" si="7"/>
        <v>0.95803292352573444</v>
      </c>
      <c r="AF22" s="129">
        <f t="shared" si="0"/>
        <v>0.78213431862638538</v>
      </c>
      <c r="AG22" s="129">
        <f t="shared" si="10"/>
        <v>15.490566037735832</v>
      </c>
      <c r="AH22" s="129">
        <f t="shared" si="8"/>
        <v>0.18901795142555455</v>
      </c>
      <c r="AI22" s="134">
        <f t="shared" si="9"/>
        <v>0.87193617021276582</v>
      </c>
    </row>
    <row r="23" spans="2:37" customFormat="1" x14ac:dyDescent="0.3">
      <c r="B23" s="128"/>
      <c r="C23" s="44"/>
      <c r="D23" s="44"/>
      <c r="E23" s="128">
        <f t="shared" si="12"/>
        <v>94</v>
      </c>
      <c r="F23" s="128">
        <v>56</v>
      </c>
      <c r="G23" s="128">
        <v>38</v>
      </c>
      <c r="H23" s="142"/>
      <c r="I23" s="142" t="s">
        <v>133</v>
      </c>
      <c r="J23" s="44">
        <v>11.71</v>
      </c>
      <c r="K23" s="44"/>
      <c r="L23" s="129"/>
      <c r="M23" s="129"/>
      <c r="N23" s="129"/>
      <c r="O23" s="129"/>
      <c r="P23" s="129">
        <v>89.3</v>
      </c>
      <c r="Q23" s="129">
        <v>89.5</v>
      </c>
      <c r="R23" s="129"/>
      <c r="S23" s="129"/>
      <c r="T23" s="129"/>
      <c r="U23" s="129"/>
      <c r="V23" s="129"/>
      <c r="W23" s="145">
        <v>0.97199999999999998</v>
      </c>
      <c r="X23" s="129" t="s">
        <v>134</v>
      </c>
      <c r="Y23" s="130">
        <f t="shared" si="1"/>
        <v>50.008000000000003</v>
      </c>
      <c r="Z23" s="130">
        <f t="shared" si="2"/>
        <v>3.990000000000002</v>
      </c>
      <c r="AA23" s="130">
        <f t="shared" si="3"/>
        <v>5.9919999999999973</v>
      </c>
      <c r="AB23" s="130">
        <f t="shared" si="4"/>
        <v>34.01</v>
      </c>
      <c r="AC23" s="147">
        <f t="shared" si="5"/>
        <v>0.89300000000000002</v>
      </c>
      <c r="AD23" s="129">
        <f t="shared" si="6"/>
        <v>0.89499999999999991</v>
      </c>
      <c r="AE23" s="129">
        <f t="shared" si="7"/>
        <v>0.92610837438423643</v>
      </c>
      <c r="AF23" s="129">
        <f t="shared" si="0"/>
        <v>0.85020748962551873</v>
      </c>
      <c r="AG23" s="129">
        <f t="shared" si="10"/>
        <v>8.5047619047618976</v>
      </c>
      <c r="AH23" s="129">
        <f t="shared" si="8"/>
        <v>0.11955307262569832</v>
      </c>
      <c r="AI23" s="134">
        <f t="shared" si="9"/>
        <v>0.89380851063829792</v>
      </c>
    </row>
    <row r="24" spans="2:37" customFormat="1" x14ac:dyDescent="0.3">
      <c r="B24" s="128">
        <v>8</v>
      </c>
      <c r="C24" s="44" t="s">
        <v>135</v>
      </c>
      <c r="D24" s="44" t="s">
        <v>136</v>
      </c>
      <c r="E24" s="128">
        <v>74</v>
      </c>
      <c r="F24" s="128">
        <v>50</v>
      </c>
      <c r="G24" s="128">
        <v>7</v>
      </c>
      <c r="H24" s="142" t="s">
        <v>82</v>
      </c>
      <c r="I24" s="142"/>
      <c r="J24" s="146" t="s">
        <v>99</v>
      </c>
      <c r="K24" s="44" t="s">
        <v>94</v>
      </c>
      <c r="L24" s="129">
        <v>11</v>
      </c>
      <c r="M24" s="129">
        <v>1</v>
      </c>
      <c r="N24" s="129">
        <v>39</v>
      </c>
      <c r="O24" s="129">
        <v>23</v>
      </c>
      <c r="P24" s="129"/>
      <c r="Q24" s="129"/>
      <c r="R24" s="129"/>
      <c r="S24" s="129"/>
      <c r="T24" s="129"/>
      <c r="U24" s="129"/>
      <c r="V24" s="129"/>
      <c r="W24" s="129"/>
      <c r="X24" s="129"/>
      <c r="Y24" s="134"/>
      <c r="Z24" s="134"/>
      <c r="AA24" s="134"/>
      <c r="AB24" s="134"/>
      <c r="AC24" s="148">
        <v>0.22</v>
      </c>
      <c r="AD24" s="134">
        <v>0.95799999999999996</v>
      </c>
      <c r="AE24" s="134">
        <v>0.91700000000000004</v>
      </c>
      <c r="AF24" s="134">
        <v>0.371</v>
      </c>
      <c r="AG24" s="134">
        <v>5.28</v>
      </c>
      <c r="AH24" s="134">
        <v>0.81399999999999995</v>
      </c>
      <c r="AI24" s="134">
        <f>(L24+O24)/(L24+M24+N24+O24)</f>
        <v>0.45945945945945948</v>
      </c>
    </row>
    <row r="25" spans="2:37" customFormat="1" x14ac:dyDescent="0.3">
      <c r="B25" s="128"/>
      <c r="C25" s="44"/>
      <c r="D25" s="44"/>
      <c r="E25" s="128">
        <v>74</v>
      </c>
      <c r="F25" s="128">
        <v>50</v>
      </c>
      <c r="G25" s="128">
        <v>7</v>
      </c>
      <c r="H25" s="142"/>
      <c r="I25" s="142" t="s">
        <v>138</v>
      </c>
      <c r="J25" s="44" t="s">
        <v>397</v>
      </c>
      <c r="K25" s="146" t="s">
        <v>404</v>
      </c>
      <c r="L25" s="129">
        <v>50</v>
      </c>
      <c r="M25" s="129">
        <v>7</v>
      </c>
      <c r="N25" s="129">
        <v>0</v>
      </c>
      <c r="O25" s="129">
        <v>17</v>
      </c>
      <c r="P25" s="129"/>
      <c r="Q25" s="129"/>
      <c r="R25" s="129"/>
      <c r="S25" s="129"/>
      <c r="T25" s="129"/>
      <c r="U25" s="129"/>
      <c r="V25" s="129"/>
      <c r="W25" s="129"/>
      <c r="X25" s="129"/>
      <c r="Y25" s="134"/>
      <c r="Z25" s="134"/>
      <c r="AA25" s="134"/>
      <c r="AB25" s="134"/>
      <c r="AC25" s="148">
        <v>1</v>
      </c>
      <c r="AD25" s="134">
        <v>0.70799999999999996</v>
      </c>
      <c r="AE25" s="134">
        <v>0.877</v>
      </c>
      <c r="AF25" s="134">
        <v>1</v>
      </c>
      <c r="AG25" s="134">
        <v>3.4289999999999998</v>
      </c>
      <c r="AH25" s="134">
        <v>0</v>
      </c>
      <c r="AI25" s="134">
        <f t="shared" ref="AI25:AI28" si="13">(L25+O25)/(L25+M25+N25+O25)</f>
        <v>0.90540540540540537</v>
      </c>
    </row>
    <row r="26" spans="2:37" customFormat="1" x14ac:dyDescent="0.3">
      <c r="B26" s="128"/>
      <c r="C26" s="44"/>
      <c r="D26" s="44"/>
      <c r="E26" s="128">
        <v>74</v>
      </c>
      <c r="F26" s="128">
        <v>50</v>
      </c>
      <c r="G26" s="128">
        <v>7</v>
      </c>
      <c r="H26" s="142"/>
      <c r="I26" s="142" t="s">
        <v>83</v>
      </c>
      <c r="J26" s="44" t="s">
        <v>403</v>
      </c>
      <c r="K26" s="146" t="s">
        <v>401</v>
      </c>
      <c r="L26" s="129">
        <v>26</v>
      </c>
      <c r="M26" s="129">
        <v>11</v>
      </c>
      <c r="N26" s="129">
        <v>24</v>
      </c>
      <c r="O26" s="129">
        <v>13</v>
      </c>
      <c r="P26" s="129"/>
      <c r="Q26" s="129"/>
      <c r="R26" s="129"/>
      <c r="S26" s="129"/>
      <c r="T26" s="129"/>
      <c r="U26" s="129"/>
      <c r="V26" s="129"/>
      <c r="W26" s="129"/>
      <c r="X26" s="129"/>
      <c r="Y26" s="134"/>
      <c r="Z26" s="134"/>
      <c r="AA26" s="134"/>
      <c r="AB26" s="134"/>
      <c r="AC26" s="148">
        <v>0.52</v>
      </c>
      <c r="AD26" s="134">
        <v>0.54200000000000004</v>
      </c>
      <c r="AE26" s="134">
        <v>0.70299999999999996</v>
      </c>
      <c r="AF26" s="134">
        <v>0.35099999999999998</v>
      </c>
      <c r="AG26" s="134">
        <v>1.135</v>
      </c>
      <c r="AH26" s="134">
        <v>0.88600000000000001</v>
      </c>
      <c r="AI26" s="134">
        <f t="shared" si="13"/>
        <v>0.52702702702702697</v>
      </c>
    </row>
    <row r="27" spans="2:37" customFormat="1" x14ac:dyDescent="0.3">
      <c r="B27" s="128"/>
      <c r="C27" s="44"/>
      <c r="D27" s="44"/>
      <c r="E27" s="128">
        <v>74</v>
      </c>
      <c r="F27" s="128">
        <v>50</v>
      </c>
      <c r="G27" s="128">
        <v>7</v>
      </c>
      <c r="H27" s="142"/>
      <c r="I27" s="142" t="s">
        <v>139</v>
      </c>
      <c r="J27" s="44" t="s">
        <v>403</v>
      </c>
      <c r="K27" s="146" t="s">
        <v>402</v>
      </c>
      <c r="L27" s="129">
        <v>39</v>
      </c>
      <c r="M27" s="129">
        <v>8</v>
      </c>
      <c r="N27" s="129">
        <v>11</v>
      </c>
      <c r="O27" s="129">
        <v>16</v>
      </c>
      <c r="P27" s="129"/>
      <c r="Q27" s="129"/>
      <c r="R27" s="129"/>
      <c r="S27" s="129"/>
      <c r="T27" s="129"/>
      <c r="U27" s="129"/>
      <c r="V27" s="129"/>
      <c r="W27" s="129"/>
      <c r="X27" s="129"/>
      <c r="Y27" s="134"/>
      <c r="Z27" s="134"/>
      <c r="AA27" s="134"/>
      <c r="AB27" s="134"/>
      <c r="AC27" s="148">
        <v>0.78</v>
      </c>
      <c r="AD27" s="134">
        <v>0.66700000000000004</v>
      </c>
      <c r="AE27" s="134">
        <v>0.83</v>
      </c>
      <c r="AF27" s="134">
        <v>0.59299999999999997</v>
      </c>
      <c r="AG27" s="134">
        <v>2.34</v>
      </c>
      <c r="AH27" s="134">
        <v>0.33</v>
      </c>
      <c r="AI27" s="134">
        <f t="shared" si="13"/>
        <v>0.7432432432432432</v>
      </c>
    </row>
    <row r="28" spans="2:37" customFormat="1" x14ac:dyDescent="0.3">
      <c r="B28" s="128"/>
      <c r="C28" s="44"/>
      <c r="D28" s="44"/>
      <c r="E28" s="128">
        <v>74</v>
      </c>
      <c r="F28" s="128">
        <v>50</v>
      </c>
      <c r="G28" s="128">
        <v>7</v>
      </c>
      <c r="H28" s="142"/>
      <c r="I28" s="142" t="s">
        <v>318</v>
      </c>
      <c r="J28" s="146" t="s">
        <v>400</v>
      </c>
      <c r="K28" s="146"/>
      <c r="L28" s="129">
        <v>19</v>
      </c>
      <c r="M28" s="129">
        <v>7</v>
      </c>
      <c r="N28" s="129">
        <v>31</v>
      </c>
      <c r="O28" s="129">
        <v>17</v>
      </c>
      <c r="P28" s="129"/>
      <c r="Q28" s="129"/>
      <c r="R28" s="129"/>
      <c r="S28" s="129"/>
      <c r="T28" s="129"/>
      <c r="U28" s="129"/>
      <c r="V28" s="129"/>
      <c r="W28" s="129"/>
      <c r="X28" s="129"/>
      <c r="Y28" s="134"/>
      <c r="Z28" s="134"/>
      <c r="AA28" s="134"/>
      <c r="AB28" s="134"/>
      <c r="AC28" s="148">
        <v>0.38</v>
      </c>
      <c r="AD28" s="134">
        <v>0.70799999999999996</v>
      </c>
      <c r="AE28" s="134">
        <v>0.73099999999999998</v>
      </c>
      <c r="AF28" s="134">
        <v>0.35399999999999998</v>
      </c>
      <c r="AG28" s="134">
        <v>1.3029999999999999</v>
      </c>
      <c r="AH28" s="134">
        <v>0.875</v>
      </c>
      <c r="AI28" s="134">
        <f t="shared" si="13"/>
        <v>0.48648648648648651</v>
      </c>
    </row>
    <row r="29" spans="2:37" customFormat="1" x14ac:dyDescent="0.3">
      <c r="B29" s="128">
        <v>9</v>
      </c>
      <c r="C29" s="44" t="s">
        <v>24</v>
      </c>
      <c r="D29" s="144" t="s">
        <v>151</v>
      </c>
      <c r="E29" s="128">
        <v>299</v>
      </c>
      <c r="F29" s="128">
        <v>224</v>
      </c>
      <c r="G29" s="128">
        <v>75</v>
      </c>
      <c r="H29" s="142" t="s">
        <v>82</v>
      </c>
      <c r="I29" s="142"/>
      <c r="J29" s="44" t="s">
        <v>145</v>
      </c>
      <c r="K29" s="44" t="s">
        <v>94</v>
      </c>
      <c r="L29" s="129"/>
      <c r="M29" s="129"/>
      <c r="N29" s="129"/>
      <c r="O29" s="129"/>
      <c r="P29" s="129">
        <v>72.8</v>
      </c>
      <c r="Q29" s="129">
        <v>92</v>
      </c>
      <c r="R29" s="129"/>
      <c r="S29" s="129"/>
      <c r="T29" s="129"/>
      <c r="U29" s="129"/>
      <c r="V29" s="149">
        <v>88.6</v>
      </c>
      <c r="W29" s="129">
        <v>0.89</v>
      </c>
      <c r="X29" s="129"/>
      <c r="Y29" s="130">
        <f t="shared" ref="Y29:Y64" si="14">$F29*$P29/100</f>
        <v>163.072</v>
      </c>
      <c r="Z29" s="130">
        <f t="shared" ref="Z29:Z64" si="15">$G29-$AB29</f>
        <v>6</v>
      </c>
      <c r="AA29" s="130">
        <f t="shared" ref="AA29:AA64" si="16">$F29-$Y29</f>
        <v>60.927999999999997</v>
      </c>
      <c r="AB29" s="130">
        <f t="shared" ref="AB29:AB64" si="17">$G29*$Q29/100</f>
        <v>69</v>
      </c>
      <c r="AC29" s="147">
        <f t="shared" ref="AC29:AC64" si="18">$Y29/($Y29+$AA29)</f>
        <v>0.72799999999999998</v>
      </c>
      <c r="AD29" s="129">
        <f t="shared" ref="AD29:AD64" si="19">$AB29/($Z29+$AB29)</f>
        <v>0.92</v>
      </c>
      <c r="AE29" s="129">
        <f t="shared" ref="AE29:AE64" si="20">$Y29/($Y29+$Z29)</f>
        <v>0.96451216049966881</v>
      </c>
      <c r="AF29" s="129">
        <f t="shared" ref="AF29:AF64" si="21">$AB29/($AA29+$AB29)</f>
        <v>0.53106335816760053</v>
      </c>
      <c r="AG29" s="129">
        <f t="shared" ref="AG29:AG64" si="22">$AC29/(1-$AD29)</f>
        <v>9.100000000000005</v>
      </c>
      <c r="AH29" s="129">
        <f t="shared" ref="AH29:AH64" si="23">(1-$AC29)/$AD29</f>
        <v>0.29565217391304349</v>
      </c>
      <c r="AI29" s="134">
        <f t="shared" ref="AI29:AI64" si="24">($Y29+$AB29)/($Y29+$Z29+$AA29+$AB29)</f>
        <v>0.77616053511705685</v>
      </c>
      <c r="AJ29" s="102"/>
      <c r="AK29" s="90"/>
    </row>
    <row r="30" spans="2:37" customFormat="1" x14ac:dyDescent="0.3">
      <c r="B30" s="128"/>
      <c r="C30" s="44"/>
      <c r="D30" s="44"/>
      <c r="E30" s="128">
        <v>299</v>
      </c>
      <c r="F30" s="128">
        <v>224</v>
      </c>
      <c r="G30" s="128">
        <v>75</v>
      </c>
      <c r="H30" s="142"/>
      <c r="I30" s="142" t="s">
        <v>141</v>
      </c>
      <c r="J30" s="44" t="s">
        <v>86</v>
      </c>
      <c r="K30" s="44" t="s">
        <v>92</v>
      </c>
      <c r="L30" s="129"/>
      <c r="M30" s="129"/>
      <c r="N30" s="129"/>
      <c r="O30" s="129"/>
      <c r="P30" s="129">
        <v>84.4</v>
      </c>
      <c r="Q30" s="129">
        <v>45.3</v>
      </c>
      <c r="R30" s="129"/>
      <c r="S30" s="129"/>
      <c r="T30" s="129"/>
      <c r="U30" s="129"/>
      <c r="V30" s="129"/>
      <c r="W30" s="129">
        <v>0.81</v>
      </c>
      <c r="X30" s="129"/>
      <c r="Y30" s="130">
        <f t="shared" si="14"/>
        <v>189.05600000000001</v>
      </c>
      <c r="Z30" s="130">
        <f t="shared" si="15"/>
        <v>41.024999999999999</v>
      </c>
      <c r="AA30" s="130">
        <f t="shared" si="16"/>
        <v>34.943999999999988</v>
      </c>
      <c r="AB30" s="130">
        <f t="shared" si="17"/>
        <v>33.975000000000001</v>
      </c>
      <c r="AC30" s="147">
        <f t="shared" si="18"/>
        <v>0.84400000000000008</v>
      </c>
      <c r="AD30" s="129">
        <f t="shared" si="19"/>
        <v>0.45300000000000001</v>
      </c>
      <c r="AE30" s="129">
        <f t="shared" si="20"/>
        <v>0.82169322977560078</v>
      </c>
      <c r="AF30" s="129">
        <f t="shared" si="21"/>
        <v>0.49297000827057863</v>
      </c>
      <c r="AG30" s="129">
        <f t="shared" si="22"/>
        <v>1.5429616087751374</v>
      </c>
      <c r="AH30" s="129">
        <f t="shared" si="23"/>
        <v>0.34437086092715213</v>
      </c>
      <c r="AI30" s="134">
        <f t="shared" si="24"/>
        <v>0.74592307692307691</v>
      </c>
    </row>
    <row r="31" spans="2:37" customFormat="1" x14ac:dyDescent="0.3">
      <c r="B31" s="128"/>
      <c r="C31" s="44"/>
      <c r="D31" s="44"/>
      <c r="E31" s="128">
        <v>299</v>
      </c>
      <c r="F31" s="128">
        <v>224</v>
      </c>
      <c r="G31" s="128">
        <v>75</v>
      </c>
      <c r="H31" s="142"/>
      <c r="I31" s="142" t="s">
        <v>83</v>
      </c>
      <c r="J31" s="44" t="s">
        <v>146</v>
      </c>
      <c r="K31" s="44" t="s">
        <v>147</v>
      </c>
      <c r="L31" s="129"/>
      <c r="M31" s="129"/>
      <c r="N31" s="129"/>
      <c r="O31" s="129"/>
      <c r="P31" s="129">
        <v>79.5</v>
      </c>
      <c r="Q31" s="129">
        <v>50.7</v>
      </c>
      <c r="R31" s="129"/>
      <c r="S31" s="129"/>
      <c r="T31" s="129"/>
      <c r="U31" s="129"/>
      <c r="V31" s="129"/>
      <c r="W31" s="129">
        <v>0.71</v>
      </c>
      <c r="X31" s="129"/>
      <c r="Y31" s="130">
        <f t="shared" si="14"/>
        <v>178.08</v>
      </c>
      <c r="Z31" s="130">
        <f t="shared" si="15"/>
        <v>36.975000000000001</v>
      </c>
      <c r="AA31" s="130">
        <f t="shared" si="16"/>
        <v>45.919999999999987</v>
      </c>
      <c r="AB31" s="130">
        <f t="shared" si="17"/>
        <v>38.024999999999999</v>
      </c>
      <c r="AC31" s="147">
        <f t="shared" si="18"/>
        <v>0.79500000000000004</v>
      </c>
      <c r="AD31" s="129">
        <f t="shared" si="19"/>
        <v>0.50700000000000001</v>
      </c>
      <c r="AE31" s="129">
        <f t="shared" si="20"/>
        <v>0.82806723861337805</v>
      </c>
      <c r="AF31" s="129">
        <f t="shared" si="21"/>
        <v>0.45297516230865448</v>
      </c>
      <c r="AG31" s="129">
        <f t="shared" si="22"/>
        <v>1.6125760649087222</v>
      </c>
      <c r="AH31" s="129">
        <f t="shared" si="23"/>
        <v>0.40433925049309655</v>
      </c>
      <c r="AI31" s="134">
        <f t="shared" si="24"/>
        <v>0.72275919732441474</v>
      </c>
    </row>
    <row r="32" spans="2:37" customFormat="1" x14ac:dyDescent="0.3">
      <c r="B32" s="128"/>
      <c r="C32" s="44"/>
      <c r="D32" s="44"/>
      <c r="E32" s="128">
        <v>299</v>
      </c>
      <c r="F32" s="128">
        <v>224</v>
      </c>
      <c r="G32" s="128">
        <v>75</v>
      </c>
      <c r="H32" s="142"/>
      <c r="I32" s="142" t="s">
        <v>142</v>
      </c>
      <c r="J32" s="44" t="s">
        <v>148</v>
      </c>
      <c r="K32" s="44" t="s">
        <v>154</v>
      </c>
      <c r="L32" s="129"/>
      <c r="M32" s="129"/>
      <c r="N32" s="129"/>
      <c r="O32" s="129"/>
      <c r="P32" s="129">
        <v>54</v>
      </c>
      <c r="Q32" s="129">
        <v>89.3</v>
      </c>
      <c r="R32" s="129"/>
      <c r="S32" s="129"/>
      <c r="T32" s="129"/>
      <c r="U32" s="129"/>
      <c r="V32" s="129"/>
      <c r="W32" s="129">
        <v>0.77</v>
      </c>
      <c r="X32" s="129"/>
      <c r="Y32" s="130">
        <f t="shared" si="14"/>
        <v>120.96</v>
      </c>
      <c r="Z32" s="130">
        <f t="shared" si="15"/>
        <v>8.0250000000000057</v>
      </c>
      <c r="AA32" s="130">
        <f t="shared" si="16"/>
        <v>103.04</v>
      </c>
      <c r="AB32" s="130">
        <f t="shared" si="17"/>
        <v>66.974999999999994</v>
      </c>
      <c r="AC32" s="147">
        <f t="shared" si="18"/>
        <v>0.53999999999999992</v>
      </c>
      <c r="AD32" s="129">
        <f t="shared" si="19"/>
        <v>0.8929999999999999</v>
      </c>
      <c r="AE32" s="129">
        <f t="shared" si="20"/>
        <v>0.93778346319339445</v>
      </c>
      <c r="AF32" s="129">
        <f t="shared" si="21"/>
        <v>0.39393582919154191</v>
      </c>
      <c r="AG32" s="129">
        <f t="shared" si="22"/>
        <v>5.0467289719626116</v>
      </c>
      <c r="AH32" s="129">
        <f t="shared" si="23"/>
        <v>0.51511758118701023</v>
      </c>
      <c r="AI32" s="134">
        <f t="shared" si="24"/>
        <v>0.62854515050167226</v>
      </c>
    </row>
    <row r="33" spans="2:36" customFormat="1" x14ac:dyDescent="0.3">
      <c r="B33" s="128"/>
      <c r="C33" s="44"/>
      <c r="D33" s="44"/>
      <c r="E33" s="128">
        <v>299</v>
      </c>
      <c r="F33" s="128">
        <v>224</v>
      </c>
      <c r="G33" s="128">
        <v>75</v>
      </c>
      <c r="H33" s="142"/>
      <c r="I33" s="142" t="s">
        <v>143</v>
      </c>
      <c r="J33" s="44" t="s">
        <v>149</v>
      </c>
      <c r="K33" s="44" t="s">
        <v>154</v>
      </c>
      <c r="L33" s="129"/>
      <c r="M33" s="129"/>
      <c r="N33" s="129"/>
      <c r="O33" s="129"/>
      <c r="P33" s="129">
        <v>60.3</v>
      </c>
      <c r="Q33" s="129">
        <v>90.7</v>
      </c>
      <c r="R33" s="129"/>
      <c r="S33" s="129"/>
      <c r="T33" s="129"/>
      <c r="U33" s="129"/>
      <c r="V33" s="129"/>
      <c r="W33" s="129">
        <v>0.83</v>
      </c>
      <c r="X33" s="129"/>
      <c r="Y33" s="130">
        <f t="shared" si="14"/>
        <v>135.072</v>
      </c>
      <c r="Z33" s="130">
        <f t="shared" si="15"/>
        <v>6.9749999999999943</v>
      </c>
      <c r="AA33" s="130">
        <f t="shared" si="16"/>
        <v>88.927999999999997</v>
      </c>
      <c r="AB33" s="130">
        <f t="shared" si="17"/>
        <v>68.025000000000006</v>
      </c>
      <c r="AC33" s="147">
        <f t="shared" si="18"/>
        <v>0.60299999999999998</v>
      </c>
      <c r="AD33" s="129">
        <f t="shared" si="19"/>
        <v>0.90700000000000003</v>
      </c>
      <c r="AE33" s="129">
        <f t="shared" si="20"/>
        <v>0.95089653424570741</v>
      </c>
      <c r="AF33" s="129">
        <f t="shared" si="21"/>
        <v>0.43341000172026023</v>
      </c>
      <c r="AG33" s="129">
        <f t="shared" si="22"/>
        <v>6.4838709677419368</v>
      </c>
      <c r="AH33" s="129">
        <f t="shared" si="23"/>
        <v>0.43770672546857775</v>
      </c>
      <c r="AI33" s="134">
        <f t="shared" si="24"/>
        <v>0.67925418060200671</v>
      </c>
    </row>
    <row r="34" spans="2:36" customFormat="1" x14ac:dyDescent="0.3">
      <c r="B34" s="128"/>
      <c r="C34" s="44"/>
      <c r="D34" s="44"/>
      <c r="E34" s="128">
        <v>299</v>
      </c>
      <c r="F34" s="128">
        <v>224</v>
      </c>
      <c r="G34" s="128">
        <v>75</v>
      </c>
      <c r="H34" s="142"/>
      <c r="I34" s="142" t="s">
        <v>144</v>
      </c>
      <c r="J34" s="44" t="s">
        <v>150</v>
      </c>
      <c r="K34" s="44" t="s">
        <v>154</v>
      </c>
      <c r="L34" s="129"/>
      <c r="M34" s="129"/>
      <c r="N34" s="129"/>
      <c r="O34" s="129"/>
      <c r="P34" s="129">
        <v>61.2</v>
      </c>
      <c r="Q34" s="129">
        <v>78.7</v>
      </c>
      <c r="R34" s="129"/>
      <c r="S34" s="129"/>
      <c r="T34" s="129"/>
      <c r="U34" s="129"/>
      <c r="V34" s="129"/>
      <c r="W34" s="129">
        <v>0.78</v>
      </c>
      <c r="X34" s="129"/>
      <c r="Y34" s="130">
        <f t="shared" si="14"/>
        <v>137.08800000000002</v>
      </c>
      <c r="Z34" s="130">
        <f t="shared" si="15"/>
        <v>15.975000000000001</v>
      </c>
      <c r="AA34" s="130">
        <f t="shared" si="16"/>
        <v>86.911999999999978</v>
      </c>
      <c r="AB34" s="130">
        <f t="shared" si="17"/>
        <v>59.024999999999999</v>
      </c>
      <c r="AC34" s="147">
        <f t="shared" si="18"/>
        <v>0.6120000000000001</v>
      </c>
      <c r="AD34" s="129">
        <f t="shared" si="19"/>
        <v>0.78700000000000003</v>
      </c>
      <c r="AE34" s="129">
        <f t="shared" si="20"/>
        <v>0.89563121067795615</v>
      </c>
      <c r="AF34" s="129">
        <f t="shared" si="21"/>
        <v>0.40445534717035436</v>
      </c>
      <c r="AG34" s="129">
        <f t="shared" si="22"/>
        <v>2.8732394366197194</v>
      </c>
      <c r="AH34" s="129">
        <f t="shared" si="23"/>
        <v>0.4930114358322743</v>
      </c>
      <c r="AI34" s="134">
        <f t="shared" si="24"/>
        <v>0.65589632107023421</v>
      </c>
    </row>
    <row r="35" spans="2:36" customFormat="1" x14ac:dyDescent="0.3">
      <c r="B35" s="128">
        <v>10</v>
      </c>
      <c r="C35" s="44" t="s">
        <v>25</v>
      </c>
      <c r="D35" s="44" t="s">
        <v>256</v>
      </c>
      <c r="E35" s="128">
        <f>131+93</f>
        <v>224</v>
      </c>
      <c r="F35" s="132">
        <v>131</v>
      </c>
      <c r="G35" s="132">
        <f>52+41</f>
        <v>93</v>
      </c>
      <c r="H35" s="142" t="s">
        <v>82</v>
      </c>
      <c r="I35" s="142"/>
      <c r="J35" s="44" t="s">
        <v>325</v>
      </c>
      <c r="K35" s="44" t="s">
        <v>94</v>
      </c>
      <c r="L35" s="129"/>
      <c r="M35" s="129"/>
      <c r="N35" s="129"/>
      <c r="O35" s="129"/>
      <c r="P35" s="129">
        <v>53.4</v>
      </c>
      <c r="Q35" s="129">
        <v>66.7</v>
      </c>
      <c r="R35" s="129"/>
      <c r="S35" s="129"/>
      <c r="T35" s="129"/>
      <c r="U35" s="129"/>
      <c r="V35" s="129"/>
      <c r="W35" s="129">
        <v>0.60050000000000003</v>
      </c>
      <c r="X35" s="129"/>
      <c r="Y35" s="130">
        <f t="shared" si="14"/>
        <v>69.953999999999994</v>
      </c>
      <c r="Z35" s="130">
        <f t="shared" si="15"/>
        <v>30.968999999999994</v>
      </c>
      <c r="AA35" s="130">
        <f t="shared" si="16"/>
        <v>61.046000000000006</v>
      </c>
      <c r="AB35" s="130">
        <f t="shared" si="17"/>
        <v>62.031000000000006</v>
      </c>
      <c r="AC35" s="147">
        <f t="shared" si="18"/>
        <v>0.53399999999999992</v>
      </c>
      <c r="AD35" s="129">
        <f t="shared" si="19"/>
        <v>0.66700000000000004</v>
      </c>
      <c r="AE35" s="129">
        <f t="shared" si="20"/>
        <v>0.69314229660236026</v>
      </c>
      <c r="AF35" s="129">
        <f t="shared" si="21"/>
        <v>0.50400155999902496</v>
      </c>
      <c r="AG35" s="129">
        <f t="shared" si="22"/>
        <v>1.6036036036036034</v>
      </c>
      <c r="AH35" s="129">
        <f t="shared" si="23"/>
        <v>0.69865067466266872</v>
      </c>
      <c r="AI35" s="134">
        <f t="shared" si="24"/>
        <v>0.58921875000000001</v>
      </c>
      <c r="AJ35" s="90"/>
    </row>
    <row r="36" spans="2:36" customFormat="1" x14ac:dyDescent="0.3">
      <c r="B36" s="128"/>
      <c r="C36" s="44"/>
      <c r="D36" s="44"/>
      <c r="E36" s="128">
        <f>131+93</f>
        <v>224</v>
      </c>
      <c r="F36" s="132">
        <v>131</v>
      </c>
      <c r="G36" s="132">
        <f>52+41</f>
        <v>93</v>
      </c>
      <c r="H36" s="142" t="s">
        <v>107</v>
      </c>
      <c r="I36" s="142"/>
      <c r="J36" s="131" t="s">
        <v>153</v>
      </c>
      <c r="K36" s="44" t="s">
        <v>94</v>
      </c>
      <c r="L36" s="129"/>
      <c r="M36" s="129"/>
      <c r="N36" s="129"/>
      <c r="O36" s="129"/>
      <c r="P36" s="129">
        <v>43.5</v>
      </c>
      <c r="Q36" s="129">
        <v>74.2</v>
      </c>
      <c r="R36" s="129"/>
      <c r="S36" s="129"/>
      <c r="T36" s="129"/>
      <c r="U36" s="129"/>
      <c r="V36" s="129"/>
      <c r="W36" s="129">
        <v>0.58850000000000002</v>
      </c>
      <c r="X36" s="129"/>
      <c r="Y36" s="130">
        <f t="shared" si="14"/>
        <v>56.984999999999999</v>
      </c>
      <c r="Z36" s="130">
        <f t="shared" si="15"/>
        <v>23.994</v>
      </c>
      <c r="AA36" s="130">
        <f t="shared" si="16"/>
        <v>74.015000000000001</v>
      </c>
      <c r="AB36" s="130">
        <f t="shared" si="17"/>
        <v>69.006</v>
      </c>
      <c r="AC36" s="147">
        <f t="shared" si="18"/>
        <v>0.435</v>
      </c>
      <c r="AD36" s="129">
        <f t="shared" si="19"/>
        <v>0.74199999999999999</v>
      </c>
      <c r="AE36" s="129">
        <f t="shared" si="20"/>
        <v>0.70370095950802058</v>
      </c>
      <c r="AF36" s="129">
        <f t="shared" si="21"/>
        <v>0.48248858559232555</v>
      </c>
      <c r="AG36" s="129">
        <f t="shared" si="22"/>
        <v>1.6860465116279069</v>
      </c>
      <c r="AH36" s="129">
        <f t="shared" si="23"/>
        <v>0.7614555256064689</v>
      </c>
      <c r="AI36" s="134">
        <f t="shared" si="24"/>
        <v>0.56245982142857143</v>
      </c>
      <c r="AJ36" s="90"/>
    </row>
    <row r="37" spans="2:36" customFormat="1" x14ac:dyDescent="0.3">
      <c r="B37" s="132">
        <v>11</v>
      </c>
      <c r="C37" s="146" t="s">
        <v>26</v>
      </c>
      <c r="D37" s="44" t="s">
        <v>157</v>
      </c>
      <c r="E37" s="128">
        <f>32+33</f>
        <v>65</v>
      </c>
      <c r="F37" s="128">
        <v>33</v>
      </c>
      <c r="G37" s="128">
        <v>32</v>
      </c>
      <c r="H37" s="142" t="s">
        <v>156</v>
      </c>
      <c r="I37" s="142"/>
      <c r="J37" s="44">
        <v>318</v>
      </c>
      <c r="K37" s="44" t="s">
        <v>94</v>
      </c>
      <c r="L37" s="129"/>
      <c r="M37" s="129"/>
      <c r="N37" s="129"/>
      <c r="O37" s="129"/>
      <c r="P37" s="129">
        <v>90.9</v>
      </c>
      <c r="Q37" s="129">
        <v>90.6</v>
      </c>
      <c r="R37" s="129"/>
      <c r="S37" s="129"/>
      <c r="T37" s="129"/>
      <c r="U37" s="129"/>
      <c r="V37" s="129"/>
      <c r="W37" s="129">
        <v>0.96</v>
      </c>
      <c r="X37" s="129"/>
      <c r="Y37" s="133">
        <f t="shared" si="14"/>
        <v>29.997000000000003</v>
      </c>
      <c r="Z37" s="133">
        <f t="shared" si="15"/>
        <v>3.0080000000000027</v>
      </c>
      <c r="AA37" s="133">
        <f t="shared" si="16"/>
        <v>3.0029999999999966</v>
      </c>
      <c r="AB37" s="133">
        <f t="shared" si="17"/>
        <v>28.991999999999997</v>
      </c>
      <c r="AC37" s="148">
        <f t="shared" si="18"/>
        <v>0.90900000000000014</v>
      </c>
      <c r="AD37" s="134">
        <f t="shared" si="19"/>
        <v>0.90599999999999992</v>
      </c>
      <c r="AE37" s="134">
        <f t="shared" si="20"/>
        <v>0.90886229359187987</v>
      </c>
      <c r="AF37" s="134">
        <f t="shared" si="21"/>
        <v>0.90614158462259742</v>
      </c>
      <c r="AG37" s="134">
        <f t="shared" si="22"/>
        <v>9.6702127659574391</v>
      </c>
      <c r="AH37" s="129">
        <f t="shared" si="23"/>
        <v>0.10044150110375261</v>
      </c>
      <c r="AI37" s="134">
        <f t="shared" si="24"/>
        <v>0.90752307692307699</v>
      </c>
    </row>
    <row r="38" spans="2:36" customFormat="1" x14ac:dyDescent="0.3">
      <c r="B38" s="132">
        <v>12</v>
      </c>
      <c r="C38" s="146" t="s">
        <v>27</v>
      </c>
      <c r="D38" s="44" t="s">
        <v>166</v>
      </c>
      <c r="E38" s="128">
        <v>91</v>
      </c>
      <c r="F38" s="128">
        <v>47</v>
      </c>
      <c r="G38" s="128">
        <v>44</v>
      </c>
      <c r="H38" s="142" t="s">
        <v>82</v>
      </c>
      <c r="I38" s="142"/>
      <c r="J38" s="44" t="s">
        <v>104</v>
      </c>
      <c r="K38" s="44" t="s">
        <v>94</v>
      </c>
      <c r="L38" s="135">
        <v>32</v>
      </c>
      <c r="M38" s="135">
        <v>27</v>
      </c>
      <c r="N38" s="135">
        <v>15</v>
      </c>
      <c r="O38" s="135">
        <v>17</v>
      </c>
      <c r="P38" s="129">
        <v>62</v>
      </c>
      <c r="Q38" s="129">
        <v>39</v>
      </c>
      <c r="R38" s="129">
        <v>54</v>
      </c>
      <c r="S38" s="129">
        <v>53</v>
      </c>
      <c r="T38" s="129"/>
      <c r="U38" s="129"/>
      <c r="V38" s="129"/>
      <c r="W38" s="129"/>
      <c r="X38" s="129"/>
      <c r="Y38" s="134">
        <f t="shared" si="14"/>
        <v>29.14</v>
      </c>
      <c r="Z38" s="134">
        <f t="shared" si="15"/>
        <v>26.84</v>
      </c>
      <c r="AA38" s="134">
        <f t="shared" si="16"/>
        <v>17.86</v>
      </c>
      <c r="AB38" s="134">
        <f t="shared" si="17"/>
        <v>17.16</v>
      </c>
      <c r="AC38" s="148">
        <f t="shared" si="18"/>
        <v>0.62</v>
      </c>
      <c r="AD38" s="134">
        <f t="shared" si="19"/>
        <v>0.39</v>
      </c>
      <c r="AE38" s="134">
        <f t="shared" si="20"/>
        <v>0.5205430510896748</v>
      </c>
      <c r="AF38" s="134">
        <f t="shared" si="21"/>
        <v>0.49000571102227303</v>
      </c>
      <c r="AG38" s="134">
        <f t="shared" si="22"/>
        <v>1.0163934426229508</v>
      </c>
      <c r="AH38" s="129">
        <f t="shared" si="23"/>
        <v>0.97435897435897434</v>
      </c>
      <c r="AI38" s="134">
        <f t="shared" si="24"/>
        <v>0.50879120879120876</v>
      </c>
    </row>
    <row r="39" spans="2:36" customFormat="1" x14ac:dyDescent="0.3">
      <c r="B39" s="132"/>
      <c r="C39" s="146"/>
      <c r="D39" s="44"/>
      <c r="E39" s="128">
        <v>93</v>
      </c>
      <c r="F39" s="128">
        <v>49</v>
      </c>
      <c r="G39" s="128">
        <v>44</v>
      </c>
      <c r="H39" s="142"/>
      <c r="I39" s="142" t="s">
        <v>83</v>
      </c>
      <c r="J39" s="136" t="s">
        <v>162</v>
      </c>
      <c r="K39" s="44" t="s">
        <v>160</v>
      </c>
      <c r="L39" s="129">
        <v>39</v>
      </c>
      <c r="M39" s="129">
        <v>8</v>
      </c>
      <c r="N39" s="129">
        <v>10</v>
      </c>
      <c r="O39" s="129">
        <v>36</v>
      </c>
      <c r="P39" s="129">
        <v>80</v>
      </c>
      <c r="Q39" s="129">
        <v>82</v>
      </c>
      <c r="R39" s="129">
        <v>83</v>
      </c>
      <c r="S39" s="129">
        <v>78</v>
      </c>
      <c r="T39" s="129"/>
      <c r="U39" s="129"/>
      <c r="V39" s="129"/>
      <c r="W39" s="129"/>
      <c r="X39" s="129"/>
      <c r="Y39" s="133">
        <f t="shared" si="14"/>
        <v>39.200000000000003</v>
      </c>
      <c r="Z39" s="133">
        <f t="shared" si="15"/>
        <v>7.9200000000000017</v>
      </c>
      <c r="AA39" s="133">
        <f t="shared" si="16"/>
        <v>9.7999999999999972</v>
      </c>
      <c r="AB39" s="133">
        <f t="shared" si="17"/>
        <v>36.08</v>
      </c>
      <c r="AC39" s="148">
        <f t="shared" si="18"/>
        <v>0.8</v>
      </c>
      <c r="AD39" s="134">
        <f t="shared" si="19"/>
        <v>0.82</v>
      </c>
      <c r="AE39" s="134">
        <f t="shared" si="20"/>
        <v>0.83191850594227501</v>
      </c>
      <c r="AF39" s="134">
        <f t="shared" si="21"/>
        <v>0.78639930252833479</v>
      </c>
      <c r="AG39" s="134">
        <f t="shared" si="22"/>
        <v>4.4444444444444438</v>
      </c>
      <c r="AH39" s="129">
        <f t="shared" si="23"/>
        <v>0.24390243902439021</v>
      </c>
      <c r="AI39" s="134">
        <f t="shared" si="24"/>
        <v>0.80946236559139784</v>
      </c>
    </row>
    <row r="40" spans="2:36" customFormat="1" x14ac:dyDescent="0.3">
      <c r="B40" s="128"/>
      <c r="C40" s="44"/>
      <c r="D40" s="44"/>
      <c r="E40" s="128">
        <v>96</v>
      </c>
      <c r="F40" s="128">
        <v>52</v>
      </c>
      <c r="G40" s="128">
        <v>44</v>
      </c>
      <c r="H40" s="142"/>
      <c r="I40" s="142" t="s">
        <v>139</v>
      </c>
      <c r="J40" s="44" t="s">
        <v>163</v>
      </c>
      <c r="K40" s="44" t="s">
        <v>161</v>
      </c>
      <c r="L40" s="129">
        <v>35</v>
      </c>
      <c r="M40" s="129">
        <v>9</v>
      </c>
      <c r="N40" s="129">
        <v>17</v>
      </c>
      <c r="O40" s="129">
        <v>35</v>
      </c>
      <c r="P40" s="129">
        <v>67</v>
      </c>
      <c r="Q40" s="129">
        <v>80</v>
      </c>
      <c r="R40" s="129">
        <v>80</v>
      </c>
      <c r="S40" s="129">
        <v>67</v>
      </c>
      <c r="T40" s="129"/>
      <c r="U40" s="129"/>
      <c r="V40" s="129"/>
      <c r="W40" s="129"/>
      <c r="X40" s="129"/>
      <c r="Y40" s="133">
        <f t="shared" si="14"/>
        <v>34.840000000000003</v>
      </c>
      <c r="Z40" s="133">
        <f t="shared" si="15"/>
        <v>8.7999999999999972</v>
      </c>
      <c r="AA40" s="133">
        <f t="shared" si="16"/>
        <v>17.159999999999997</v>
      </c>
      <c r="AB40" s="133">
        <f t="shared" si="17"/>
        <v>35.200000000000003</v>
      </c>
      <c r="AC40" s="134">
        <f t="shared" si="18"/>
        <v>0.67</v>
      </c>
      <c r="AD40" s="134">
        <f t="shared" si="19"/>
        <v>0.8</v>
      </c>
      <c r="AE40" s="134">
        <f t="shared" si="20"/>
        <v>0.79835013748854267</v>
      </c>
      <c r="AF40" s="134">
        <f t="shared" si="21"/>
        <v>0.67226890756302526</v>
      </c>
      <c r="AG40" s="134">
        <f t="shared" si="22"/>
        <v>3.350000000000001</v>
      </c>
      <c r="AH40" s="129">
        <f t="shared" si="23"/>
        <v>0.41249999999999992</v>
      </c>
      <c r="AI40" s="134">
        <f t="shared" si="24"/>
        <v>0.72958333333333336</v>
      </c>
    </row>
    <row r="41" spans="2:36" customFormat="1" x14ac:dyDescent="0.3">
      <c r="B41" s="128"/>
      <c r="C41" s="44"/>
      <c r="D41" s="44"/>
      <c r="E41" s="128">
        <v>96</v>
      </c>
      <c r="F41" s="128">
        <v>52</v>
      </c>
      <c r="G41" s="128">
        <v>44</v>
      </c>
      <c r="H41" s="142"/>
      <c r="I41" s="142" t="s">
        <v>38</v>
      </c>
      <c r="J41" s="136" t="s">
        <v>164</v>
      </c>
      <c r="K41" s="44" t="s">
        <v>93</v>
      </c>
      <c r="L41" s="129">
        <v>23</v>
      </c>
      <c r="M41" s="129">
        <v>1</v>
      </c>
      <c r="N41" s="129">
        <v>29</v>
      </c>
      <c r="O41" s="129">
        <v>43</v>
      </c>
      <c r="P41" s="129">
        <v>44</v>
      </c>
      <c r="Q41" s="129">
        <v>98</v>
      </c>
      <c r="R41" s="129">
        <v>96</v>
      </c>
      <c r="S41" s="129">
        <v>60</v>
      </c>
      <c r="T41" s="129"/>
      <c r="U41" s="129"/>
      <c r="V41" s="129"/>
      <c r="W41" s="129"/>
      <c r="X41" s="134"/>
      <c r="Y41" s="133">
        <f t="shared" si="14"/>
        <v>22.88</v>
      </c>
      <c r="Z41" s="133">
        <f t="shared" si="15"/>
        <v>0.88000000000000256</v>
      </c>
      <c r="AA41" s="133">
        <f t="shared" si="16"/>
        <v>29.12</v>
      </c>
      <c r="AB41" s="133">
        <f t="shared" si="17"/>
        <v>43.12</v>
      </c>
      <c r="AC41" s="134">
        <f t="shared" si="18"/>
        <v>0.44</v>
      </c>
      <c r="AD41" s="134">
        <f t="shared" si="19"/>
        <v>0.98</v>
      </c>
      <c r="AE41" s="134">
        <f t="shared" si="20"/>
        <v>0.96296296296296291</v>
      </c>
      <c r="AF41" s="134">
        <f t="shared" si="21"/>
        <v>0.59689922480620161</v>
      </c>
      <c r="AG41" s="134">
        <f t="shared" si="22"/>
        <v>21.999999999999982</v>
      </c>
      <c r="AH41" s="134">
        <f t="shared" si="23"/>
        <v>0.57142857142857151</v>
      </c>
      <c r="AI41" s="134">
        <f t="shared" si="24"/>
        <v>0.6875</v>
      </c>
    </row>
    <row r="42" spans="2:36" customFormat="1" x14ac:dyDescent="0.3">
      <c r="B42" s="128"/>
      <c r="C42" s="44"/>
      <c r="D42" s="44"/>
      <c r="E42" s="128">
        <v>96</v>
      </c>
      <c r="F42" s="128">
        <v>52</v>
      </c>
      <c r="G42" s="128">
        <v>44</v>
      </c>
      <c r="H42" s="142"/>
      <c r="I42" s="142" t="s">
        <v>142</v>
      </c>
      <c r="J42" s="44" t="s">
        <v>165</v>
      </c>
      <c r="K42" s="44" t="s">
        <v>154</v>
      </c>
      <c r="L42" s="129">
        <v>28</v>
      </c>
      <c r="M42" s="129">
        <v>4</v>
      </c>
      <c r="N42" s="129">
        <v>24</v>
      </c>
      <c r="O42" s="129">
        <v>40</v>
      </c>
      <c r="P42" s="129">
        <v>54</v>
      </c>
      <c r="Q42" s="129">
        <v>91</v>
      </c>
      <c r="R42" s="129">
        <v>88</v>
      </c>
      <c r="S42" s="129">
        <v>63</v>
      </c>
      <c r="T42" s="129"/>
      <c r="U42" s="129"/>
      <c r="V42" s="129"/>
      <c r="W42" s="129"/>
      <c r="X42" s="134"/>
      <c r="Y42" s="133">
        <f t="shared" si="14"/>
        <v>28.08</v>
      </c>
      <c r="Z42" s="133">
        <f t="shared" si="15"/>
        <v>3.9600000000000009</v>
      </c>
      <c r="AA42" s="133">
        <f t="shared" si="16"/>
        <v>23.92</v>
      </c>
      <c r="AB42" s="133">
        <f t="shared" si="17"/>
        <v>40.04</v>
      </c>
      <c r="AC42" s="134">
        <f t="shared" si="18"/>
        <v>0.53999999999999992</v>
      </c>
      <c r="AD42" s="134">
        <f t="shared" si="19"/>
        <v>0.91</v>
      </c>
      <c r="AE42" s="134">
        <f t="shared" si="20"/>
        <v>0.87640449438202239</v>
      </c>
      <c r="AF42" s="134">
        <f t="shared" si="21"/>
        <v>0.62601626016260159</v>
      </c>
      <c r="AG42" s="134">
        <f t="shared" si="22"/>
        <v>6.0000000000000009</v>
      </c>
      <c r="AH42" s="134">
        <f t="shared" si="23"/>
        <v>0.50549450549450559</v>
      </c>
      <c r="AI42" s="134">
        <f t="shared" si="24"/>
        <v>0.70958333333333334</v>
      </c>
    </row>
    <row r="43" spans="2:36" customFormat="1" x14ac:dyDescent="0.3">
      <c r="B43" s="128"/>
      <c r="C43" s="44"/>
      <c r="D43" s="44"/>
      <c r="E43" s="128">
        <v>96</v>
      </c>
      <c r="F43" s="128">
        <v>52</v>
      </c>
      <c r="G43" s="128">
        <v>44</v>
      </c>
      <c r="H43" s="142"/>
      <c r="I43" s="142" t="s">
        <v>159</v>
      </c>
      <c r="J43" s="44" t="s">
        <v>165</v>
      </c>
      <c r="K43" s="44" t="s">
        <v>154</v>
      </c>
      <c r="L43" s="129">
        <v>4</v>
      </c>
      <c r="M43" s="129">
        <v>0</v>
      </c>
      <c r="N43" s="129">
        <v>48</v>
      </c>
      <c r="O43" s="129">
        <v>44</v>
      </c>
      <c r="P43" s="129">
        <v>8</v>
      </c>
      <c r="Q43" s="129">
        <v>100</v>
      </c>
      <c r="R43" s="129">
        <v>100</v>
      </c>
      <c r="S43" s="129">
        <v>48</v>
      </c>
      <c r="T43" s="129"/>
      <c r="U43" s="129"/>
      <c r="V43" s="129"/>
      <c r="W43" s="129"/>
      <c r="X43" s="134"/>
      <c r="Y43" s="133">
        <f t="shared" si="14"/>
        <v>4.16</v>
      </c>
      <c r="Z43" s="133">
        <f t="shared" si="15"/>
        <v>0</v>
      </c>
      <c r="AA43" s="133">
        <f t="shared" si="16"/>
        <v>47.84</v>
      </c>
      <c r="AB43" s="133">
        <f t="shared" si="17"/>
        <v>44</v>
      </c>
      <c r="AC43" s="134">
        <f t="shared" si="18"/>
        <v>0.08</v>
      </c>
      <c r="AD43" s="134">
        <f t="shared" si="19"/>
        <v>1</v>
      </c>
      <c r="AE43" s="134">
        <f t="shared" si="20"/>
        <v>1</v>
      </c>
      <c r="AF43" s="134">
        <f t="shared" si="21"/>
        <v>0.47909407665505227</v>
      </c>
      <c r="AG43" s="132" t="s">
        <v>410</v>
      </c>
      <c r="AH43" s="134">
        <f t="shared" si="23"/>
        <v>0.92</v>
      </c>
      <c r="AI43" s="134">
        <f t="shared" si="24"/>
        <v>0.50166666666666659</v>
      </c>
    </row>
    <row r="44" spans="2:36" customFormat="1" x14ac:dyDescent="0.3">
      <c r="B44" s="128">
        <v>13</v>
      </c>
      <c r="C44" s="44" t="s">
        <v>28</v>
      </c>
      <c r="D44" s="144" t="s">
        <v>169</v>
      </c>
      <c r="E44" s="128">
        <f>15+21</f>
        <v>36</v>
      </c>
      <c r="F44" s="128">
        <v>15</v>
      </c>
      <c r="G44" s="128">
        <v>21</v>
      </c>
      <c r="H44" s="142" t="s">
        <v>82</v>
      </c>
      <c r="I44" s="142"/>
      <c r="J44" s="44" t="s">
        <v>337</v>
      </c>
      <c r="K44" s="44" t="s">
        <v>94</v>
      </c>
      <c r="L44" s="129"/>
      <c r="M44" s="129"/>
      <c r="N44" s="129"/>
      <c r="O44" s="129"/>
      <c r="P44" s="129">
        <v>73</v>
      </c>
      <c r="Q44" s="129">
        <v>90</v>
      </c>
      <c r="R44" s="129">
        <v>85</v>
      </c>
      <c r="S44" s="129"/>
      <c r="T44" s="129"/>
      <c r="U44" s="129"/>
      <c r="V44" s="129"/>
      <c r="W44" s="129"/>
      <c r="X44" s="134"/>
      <c r="Y44" s="133">
        <f t="shared" si="14"/>
        <v>10.95</v>
      </c>
      <c r="Z44" s="133">
        <f t="shared" si="15"/>
        <v>2.1000000000000014</v>
      </c>
      <c r="AA44" s="133">
        <f t="shared" si="16"/>
        <v>4.0500000000000007</v>
      </c>
      <c r="AB44" s="133">
        <f t="shared" si="17"/>
        <v>18.899999999999999</v>
      </c>
      <c r="AC44" s="134">
        <f t="shared" si="18"/>
        <v>0.73</v>
      </c>
      <c r="AD44" s="134">
        <f t="shared" si="19"/>
        <v>0.89999999999999991</v>
      </c>
      <c r="AE44" s="134">
        <f t="shared" si="20"/>
        <v>0.83908045977011481</v>
      </c>
      <c r="AF44" s="134">
        <f t="shared" si="21"/>
        <v>0.82352941176470584</v>
      </c>
      <c r="AG44" s="134">
        <f t="shared" si="22"/>
        <v>7.2999999999999936</v>
      </c>
      <c r="AH44" s="134">
        <f t="shared" si="23"/>
        <v>0.30000000000000004</v>
      </c>
      <c r="AI44" s="134">
        <f t="shared" si="24"/>
        <v>0.82916666666666661</v>
      </c>
    </row>
    <row r="45" spans="2:36" customFormat="1" x14ac:dyDescent="0.3">
      <c r="B45" s="128"/>
      <c r="C45" s="44"/>
      <c r="D45" s="44"/>
      <c r="E45" s="128">
        <f>15+21</f>
        <v>36</v>
      </c>
      <c r="F45" s="128">
        <v>15</v>
      </c>
      <c r="G45" s="128">
        <v>21</v>
      </c>
      <c r="H45" s="142"/>
      <c r="I45" s="142" t="s">
        <v>168</v>
      </c>
      <c r="J45" s="44">
        <v>317.2</v>
      </c>
      <c r="K45" s="44" t="s">
        <v>94</v>
      </c>
      <c r="L45" s="129"/>
      <c r="M45" s="129"/>
      <c r="N45" s="129"/>
      <c r="O45" s="129"/>
      <c r="P45" s="129">
        <v>73</v>
      </c>
      <c r="Q45" s="129">
        <v>71</v>
      </c>
      <c r="R45" s="129">
        <v>65</v>
      </c>
      <c r="S45" s="129"/>
      <c r="T45" s="129"/>
      <c r="U45" s="129"/>
      <c r="V45" s="129"/>
      <c r="W45" s="129"/>
      <c r="X45" s="134"/>
      <c r="Y45" s="133">
        <f t="shared" si="14"/>
        <v>10.95</v>
      </c>
      <c r="Z45" s="133">
        <f t="shared" si="15"/>
        <v>6.09</v>
      </c>
      <c r="AA45" s="133">
        <f t="shared" si="16"/>
        <v>4.0500000000000007</v>
      </c>
      <c r="AB45" s="133">
        <f t="shared" si="17"/>
        <v>14.91</v>
      </c>
      <c r="AC45" s="134">
        <f t="shared" si="18"/>
        <v>0.73</v>
      </c>
      <c r="AD45" s="134">
        <f t="shared" si="19"/>
        <v>0.71</v>
      </c>
      <c r="AE45" s="134">
        <f t="shared" si="20"/>
        <v>0.64260563380281688</v>
      </c>
      <c r="AF45" s="134">
        <f t="shared" si="21"/>
        <v>0.78639240506329111</v>
      </c>
      <c r="AG45" s="134">
        <f t="shared" si="22"/>
        <v>2.5172413793103443</v>
      </c>
      <c r="AH45" s="134">
        <f t="shared" si="23"/>
        <v>0.38028169014084512</v>
      </c>
      <c r="AI45" s="134">
        <f t="shared" si="24"/>
        <v>0.71833333333333327</v>
      </c>
    </row>
    <row r="46" spans="2:36" customFormat="1" x14ac:dyDescent="0.3">
      <c r="B46" s="128">
        <v>14</v>
      </c>
      <c r="C46" s="44" t="s">
        <v>29</v>
      </c>
      <c r="D46" s="44" t="s">
        <v>387</v>
      </c>
      <c r="E46" s="128">
        <v>40</v>
      </c>
      <c r="F46" s="128">
        <v>20</v>
      </c>
      <c r="G46" s="128">
        <v>20</v>
      </c>
      <c r="H46" s="142" t="s">
        <v>82</v>
      </c>
      <c r="I46" s="142"/>
      <c r="J46" s="44">
        <v>308</v>
      </c>
      <c r="K46" s="44" t="s">
        <v>94</v>
      </c>
      <c r="L46" s="129">
        <v>6</v>
      </c>
      <c r="M46" s="129">
        <v>2</v>
      </c>
      <c r="N46" s="143">
        <v>14</v>
      </c>
      <c r="O46" s="143">
        <v>18</v>
      </c>
      <c r="P46" s="134"/>
      <c r="Q46" s="134"/>
      <c r="R46" s="134"/>
      <c r="S46" s="134"/>
      <c r="T46" s="129"/>
      <c r="U46" s="129"/>
      <c r="V46" s="129"/>
      <c r="W46" s="129"/>
      <c r="X46" s="134"/>
      <c r="Y46" s="134"/>
      <c r="Z46" s="134"/>
      <c r="AA46" s="134"/>
      <c r="AB46" s="134"/>
      <c r="AC46" s="134">
        <v>0.3</v>
      </c>
      <c r="AD46" s="134">
        <v>0.9</v>
      </c>
      <c r="AE46" s="134">
        <v>0.75</v>
      </c>
      <c r="AF46" s="134">
        <v>0.56299999999999994</v>
      </c>
      <c r="AG46" s="134">
        <v>3</v>
      </c>
      <c r="AH46" s="134">
        <v>0.77800000000000002</v>
      </c>
      <c r="AI46" s="134">
        <f>(L46+O46)/(L46+M46+N46+O46)</f>
        <v>0.6</v>
      </c>
    </row>
    <row r="47" spans="2:36" customFormat="1" x14ac:dyDescent="0.3">
      <c r="B47" s="128">
        <v>15</v>
      </c>
      <c r="C47" s="146" t="s">
        <v>30</v>
      </c>
      <c r="D47" s="144" t="s">
        <v>198</v>
      </c>
      <c r="E47" s="128">
        <f>141+25</f>
        <v>166</v>
      </c>
      <c r="F47" s="128">
        <v>141</v>
      </c>
      <c r="G47" s="128">
        <v>25</v>
      </c>
      <c r="H47" s="142" t="s">
        <v>82</v>
      </c>
      <c r="I47" s="150"/>
      <c r="J47" s="44" t="s">
        <v>179</v>
      </c>
      <c r="K47" s="44" t="s">
        <v>94</v>
      </c>
      <c r="L47" s="129"/>
      <c r="M47" s="129"/>
      <c r="N47" s="129"/>
      <c r="O47" s="129"/>
      <c r="P47" s="129">
        <v>43.97</v>
      </c>
      <c r="Q47" s="129">
        <v>96</v>
      </c>
      <c r="R47" s="129">
        <v>98.4</v>
      </c>
      <c r="S47" s="129"/>
      <c r="T47" s="129">
        <v>10.99</v>
      </c>
      <c r="U47" s="129"/>
      <c r="V47" s="129"/>
      <c r="W47" s="129">
        <v>0.73699999999999999</v>
      </c>
      <c r="X47" s="129"/>
      <c r="Y47" s="133">
        <f t="shared" si="14"/>
        <v>61.997699999999995</v>
      </c>
      <c r="Z47" s="133">
        <f t="shared" si="15"/>
        <v>1</v>
      </c>
      <c r="AA47" s="133">
        <f t="shared" si="16"/>
        <v>79.002300000000005</v>
      </c>
      <c r="AB47" s="133">
        <f t="shared" si="17"/>
        <v>24</v>
      </c>
      <c r="AC47" s="134">
        <f t="shared" si="18"/>
        <v>0.43969999999999998</v>
      </c>
      <c r="AD47" s="134">
        <f t="shared" si="19"/>
        <v>0.96</v>
      </c>
      <c r="AE47" s="134">
        <f t="shared" si="20"/>
        <v>0.98412640461477163</v>
      </c>
      <c r="AF47" s="134">
        <f t="shared" si="21"/>
        <v>0.23300450572462944</v>
      </c>
      <c r="AG47" s="134">
        <f t="shared" si="22"/>
        <v>10.992499999999989</v>
      </c>
      <c r="AH47" s="129">
        <f t="shared" si="23"/>
        <v>0.58364583333333342</v>
      </c>
      <c r="AI47" s="134">
        <f t="shared" si="24"/>
        <v>0.51805843373493976</v>
      </c>
      <c r="AJ47" s="90"/>
    </row>
    <row r="48" spans="2:36" customFormat="1" x14ac:dyDescent="0.3">
      <c r="B48" s="128"/>
      <c r="C48" s="146"/>
      <c r="D48" s="144"/>
      <c r="E48" s="128">
        <f t="shared" ref="E48:E52" si="25">141+25</f>
        <v>166</v>
      </c>
      <c r="F48" s="128">
        <v>141</v>
      </c>
      <c r="G48" s="128">
        <v>25</v>
      </c>
      <c r="H48" s="142"/>
      <c r="I48" s="151" t="s">
        <v>171</v>
      </c>
      <c r="J48" s="146" t="s">
        <v>182</v>
      </c>
      <c r="K48" s="146" t="s">
        <v>194</v>
      </c>
      <c r="L48" s="129"/>
      <c r="M48" s="129"/>
      <c r="N48" s="129"/>
      <c r="O48" s="129"/>
      <c r="P48" s="129">
        <v>40.35</v>
      </c>
      <c r="Q48" s="129">
        <v>92.31</v>
      </c>
      <c r="R48" s="129">
        <v>95.8</v>
      </c>
      <c r="S48" s="129"/>
      <c r="T48" s="129">
        <v>5.25</v>
      </c>
      <c r="U48" s="129"/>
      <c r="V48" s="129"/>
      <c r="W48" s="129">
        <v>0.67100000000000004</v>
      </c>
      <c r="X48" s="129"/>
      <c r="Y48" s="133">
        <f t="shared" si="14"/>
        <v>56.893500000000003</v>
      </c>
      <c r="Z48" s="133">
        <f t="shared" si="15"/>
        <v>1.9224999999999994</v>
      </c>
      <c r="AA48" s="133">
        <f t="shared" si="16"/>
        <v>84.106499999999997</v>
      </c>
      <c r="AB48" s="133">
        <f t="shared" si="17"/>
        <v>23.077500000000001</v>
      </c>
      <c r="AC48" s="134">
        <f t="shared" si="18"/>
        <v>0.40350000000000003</v>
      </c>
      <c r="AD48" s="134">
        <f t="shared" si="19"/>
        <v>0.92310000000000003</v>
      </c>
      <c r="AE48" s="134">
        <f t="shared" si="20"/>
        <v>0.96731331610446136</v>
      </c>
      <c r="AF48" s="134">
        <f t="shared" si="21"/>
        <v>0.21530732198835648</v>
      </c>
      <c r="AG48" s="134">
        <f t="shared" si="22"/>
        <v>5.2470741222366737</v>
      </c>
      <c r="AH48" s="129">
        <f t="shared" si="23"/>
        <v>0.64619217852887012</v>
      </c>
      <c r="AI48" s="134">
        <f t="shared" si="24"/>
        <v>0.48175301204819282</v>
      </c>
      <c r="AJ48" s="90"/>
    </row>
    <row r="49" spans="2:36" customFormat="1" x14ac:dyDescent="0.3">
      <c r="B49" s="128"/>
      <c r="C49" s="146"/>
      <c r="D49" s="144"/>
      <c r="E49" s="128">
        <f t="shared" si="25"/>
        <v>166</v>
      </c>
      <c r="F49" s="128">
        <v>141</v>
      </c>
      <c r="G49" s="128">
        <v>25</v>
      </c>
      <c r="H49" s="142"/>
      <c r="I49" s="152" t="s">
        <v>175</v>
      </c>
      <c r="J49" s="146" t="s">
        <v>185</v>
      </c>
      <c r="K49" s="146" t="s">
        <v>172</v>
      </c>
      <c r="L49" s="129"/>
      <c r="M49" s="129"/>
      <c r="N49" s="129"/>
      <c r="O49" s="129"/>
      <c r="P49" s="129">
        <v>74.489999999999995</v>
      </c>
      <c r="Q49" s="129">
        <v>100</v>
      </c>
      <c r="R49" s="129">
        <v>100</v>
      </c>
      <c r="S49" s="129"/>
      <c r="T49" s="129"/>
      <c r="U49" s="129"/>
      <c r="V49" s="129"/>
      <c r="W49" s="129">
        <v>0.92600000000000005</v>
      </c>
      <c r="X49" s="129"/>
      <c r="Y49" s="133">
        <f t="shared" si="14"/>
        <v>105.0309</v>
      </c>
      <c r="Z49" s="133">
        <f t="shared" si="15"/>
        <v>0</v>
      </c>
      <c r="AA49" s="133">
        <f t="shared" si="16"/>
        <v>35.969099999999997</v>
      </c>
      <c r="AB49" s="133">
        <f t="shared" si="17"/>
        <v>25</v>
      </c>
      <c r="AC49" s="134">
        <f t="shared" si="18"/>
        <v>0.74490000000000001</v>
      </c>
      <c r="AD49" s="134">
        <f t="shared" si="19"/>
        <v>1</v>
      </c>
      <c r="AE49" s="134">
        <f t="shared" si="20"/>
        <v>1</v>
      </c>
      <c r="AF49" s="134">
        <f t="shared" si="21"/>
        <v>0.41004377627355498</v>
      </c>
      <c r="AG49" s="132" t="s">
        <v>410</v>
      </c>
      <c r="AH49" s="129">
        <f t="shared" si="23"/>
        <v>0.25509999999999999</v>
      </c>
      <c r="AI49" s="134">
        <f t="shared" si="24"/>
        <v>0.78331867469879524</v>
      </c>
      <c r="AJ49" s="90"/>
    </row>
    <row r="50" spans="2:36" customFormat="1" x14ac:dyDescent="0.3">
      <c r="B50" s="128"/>
      <c r="C50" s="146"/>
      <c r="D50" s="144"/>
      <c r="E50" s="128">
        <f t="shared" si="25"/>
        <v>166</v>
      </c>
      <c r="F50" s="128">
        <v>141</v>
      </c>
      <c r="G50" s="128">
        <v>25</v>
      </c>
      <c r="H50" s="142"/>
      <c r="I50" s="152" t="s">
        <v>176</v>
      </c>
      <c r="J50" s="146" t="s">
        <v>188</v>
      </c>
      <c r="K50" s="146" t="s">
        <v>173</v>
      </c>
      <c r="L50" s="129"/>
      <c r="M50" s="129"/>
      <c r="N50" s="129"/>
      <c r="O50" s="129"/>
      <c r="P50" s="129">
        <v>43.01</v>
      </c>
      <c r="Q50" s="129">
        <v>88</v>
      </c>
      <c r="R50" s="129">
        <v>93</v>
      </c>
      <c r="S50" s="129"/>
      <c r="T50" s="129">
        <v>3.58</v>
      </c>
      <c r="U50" s="129"/>
      <c r="V50" s="129"/>
      <c r="W50" s="129">
        <v>0.64</v>
      </c>
      <c r="X50" s="129"/>
      <c r="Y50" s="133">
        <f t="shared" si="14"/>
        <v>60.644100000000002</v>
      </c>
      <c r="Z50" s="133">
        <f t="shared" si="15"/>
        <v>3</v>
      </c>
      <c r="AA50" s="133">
        <f t="shared" si="16"/>
        <v>80.355899999999991</v>
      </c>
      <c r="AB50" s="133">
        <f t="shared" si="17"/>
        <v>22</v>
      </c>
      <c r="AC50" s="134">
        <f t="shared" si="18"/>
        <v>0.43010000000000004</v>
      </c>
      <c r="AD50" s="134">
        <f t="shared" si="19"/>
        <v>0.88</v>
      </c>
      <c r="AE50" s="134">
        <f t="shared" si="20"/>
        <v>0.95286287338496423</v>
      </c>
      <c r="AF50" s="134">
        <f t="shared" si="21"/>
        <v>0.21493631534674604</v>
      </c>
      <c r="AG50" s="134">
        <f t="shared" si="22"/>
        <v>3.5841666666666669</v>
      </c>
      <c r="AH50" s="129">
        <f t="shared" si="23"/>
        <v>0.64761363636363634</v>
      </c>
      <c r="AI50" s="134">
        <f t="shared" si="24"/>
        <v>0.49785602409638557</v>
      </c>
      <c r="AJ50" s="90"/>
    </row>
    <row r="51" spans="2:36" customFormat="1" x14ac:dyDescent="0.3">
      <c r="B51" s="128"/>
      <c r="C51" s="146"/>
      <c r="D51" s="144"/>
      <c r="E51" s="128">
        <f t="shared" si="25"/>
        <v>166</v>
      </c>
      <c r="F51" s="128">
        <v>141</v>
      </c>
      <c r="G51" s="128">
        <v>25</v>
      </c>
      <c r="H51" s="142"/>
      <c r="I51" s="152" t="s">
        <v>177</v>
      </c>
      <c r="J51" s="146" t="s">
        <v>189</v>
      </c>
      <c r="K51" s="146" t="s">
        <v>174</v>
      </c>
      <c r="L51" s="129"/>
      <c r="M51" s="129"/>
      <c r="N51" s="129"/>
      <c r="O51" s="129"/>
      <c r="P51" s="129">
        <v>19.05</v>
      </c>
      <c r="Q51" s="129">
        <v>96</v>
      </c>
      <c r="R51" s="129">
        <v>94.1</v>
      </c>
      <c r="S51" s="129"/>
      <c r="T51" s="129">
        <v>4.76</v>
      </c>
      <c r="U51" s="129"/>
      <c r="V51" s="129"/>
      <c r="W51" s="129">
        <v>0.52900000000000003</v>
      </c>
      <c r="X51" s="129"/>
      <c r="Y51" s="133">
        <f t="shared" si="14"/>
        <v>26.860500000000002</v>
      </c>
      <c r="Z51" s="133">
        <f t="shared" si="15"/>
        <v>1</v>
      </c>
      <c r="AA51" s="133">
        <f t="shared" si="16"/>
        <v>114.1395</v>
      </c>
      <c r="AB51" s="133">
        <f t="shared" si="17"/>
        <v>24</v>
      </c>
      <c r="AC51" s="134">
        <f t="shared" si="18"/>
        <v>0.1905</v>
      </c>
      <c r="AD51" s="134">
        <f t="shared" si="19"/>
        <v>0.96</v>
      </c>
      <c r="AE51" s="134">
        <f t="shared" si="20"/>
        <v>0.96410688968252545</v>
      </c>
      <c r="AF51" s="134">
        <f t="shared" si="21"/>
        <v>0.17373741761045899</v>
      </c>
      <c r="AG51" s="134">
        <f t="shared" si="22"/>
        <v>4.7624999999999957</v>
      </c>
      <c r="AH51" s="129">
        <f t="shared" si="23"/>
        <v>0.8432291666666667</v>
      </c>
      <c r="AI51" s="134">
        <f t="shared" si="24"/>
        <v>0.3063885542168675</v>
      </c>
      <c r="AJ51" s="90"/>
    </row>
    <row r="52" spans="2:36" customFormat="1" x14ac:dyDescent="0.3">
      <c r="B52" s="128"/>
      <c r="C52" s="146"/>
      <c r="D52" s="144"/>
      <c r="E52" s="128">
        <f t="shared" si="25"/>
        <v>166</v>
      </c>
      <c r="F52" s="128">
        <v>141</v>
      </c>
      <c r="G52" s="128">
        <v>25</v>
      </c>
      <c r="H52" s="142"/>
      <c r="I52" s="152" t="s">
        <v>178</v>
      </c>
      <c r="J52" s="146" t="s">
        <v>192</v>
      </c>
      <c r="K52" s="146" t="s">
        <v>172</v>
      </c>
      <c r="L52" s="129"/>
      <c r="M52" s="129"/>
      <c r="N52" s="129"/>
      <c r="O52" s="129"/>
      <c r="P52" s="129">
        <v>57.83</v>
      </c>
      <c r="Q52" s="129">
        <v>92</v>
      </c>
      <c r="R52" s="129">
        <v>96</v>
      </c>
      <c r="S52" s="129"/>
      <c r="T52" s="129">
        <v>7.23</v>
      </c>
      <c r="U52" s="129"/>
      <c r="V52" s="129"/>
      <c r="W52" s="129">
        <v>0.79800000000000004</v>
      </c>
      <c r="X52" s="129"/>
      <c r="Y52" s="133">
        <f t="shared" si="14"/>
        <v>81.540300000000002</v>
      </c>
      <c r="Z52" s="133">
        <f t="shared" si="15"/>
        <v>2</v>
      </c>
      <c r="AA52" s="133">
        <f t="shared" si="16"/>
        <v>59.459699999999998</v>
      </c>
      <c r="AB52" s="133">
        <f t="shared" si="17"/>
        <v>23</v>
      </c>
      <c r="AC52" s="134">
        <f t="shared" si="18"/>
        <v>0.57830000000000004</v>
      </c>
      <c r="AD52" s="134">
        <f t="shared" si="19"/>
        <v>0.92</v>
      </c>
      <c r="AE52" s="134">
        <f t="shared" si="20"/>
        <v>0.97605945872830235</v>
      </c>
      <c r="AF52" s="134">
        <f t="shared" si="21"/>
        <v>0.2789241289987715</v>
      </c>
      <c r="AG52" s="134">
        <f t="shared" si="22"/>
        <v>7.2287500000000042</v>
      </c>
      <c r="AH52" s="129">
        <f t="shared" si="23"/>
        <v>0.45836956521739125</v>
      </c>
      <c r="AI52" s="134">
        <f t="shared" si="24"/>
        <v>0.62976084337349403</v>
      </c>
      <c r="AJ52" s="90"/>
    </row>
    <row r="53" spans="2:36" customFormat="1" x14ac:dyDescent="0.3">
      <c r="B53" s="128"/>
      <c r="C53" s="44"/>
      <c r="D53" s="44" t="s">
        <v>344</v>
      </c>
      <c r="E53" s="132">
        <f>57+55</f>
        <v>112</v>
      </c>
      <c r="F53" s="132">
        <v>57</v>
      </c>
      <c r="G53" s="132">
        <v>55</v>
      </c>
      <c r="H53" s="143" t="s">
        <v>82</v>
      </c>
      <c r="I53" s="152"/>
      <c r="J53" s="146" t="s">
        <v>180</v>
      </c>
      <c r="K53" s="146" t="s">
        <v>94</v>
      </c>
      <c r="L53" s="134"/>
      <c r="M53" s="134"/>
      <c r="N53" s="134"/>
      <c r="O53" s="134"/>
      <c r="P53" s="134">
        <v>90.91</v>
      </c>
      <c r="Q53" s="134">
        <v>52.33</v>
      </c>
      <c r="R53" s="134">
        <v>54.9</v>
      </c>
      <c r="S53" s="134"/>
      <c r="T53" s="134">
        <v>1.91</v>
      </c>
      <c r="U53" s="134"/>
      <c r="V53" s="134"/>
      <c r="W53" s="134">
        <v>0.75900000000000001</v>
      </c>
      <c r="X53" s="134"/>
      <c r="Y53" s="133">
        <f t="shared" si="14"/>
        <v>51.8187</v>
      </c>
      <c r="Z53" s="133">
        <f t="shared" si="15"/>
        <v>26.218499999999999</v>
      </c>
      <c r="AA53" s="133">
        <f t="shared" si="16"/>
        <v>5.1813000000000002</v>
      </c>
      <c r="AB53" s="133">
        <f t="shared" si="17"/>
        <v>28.781500000000001</v>
      </c>
      <c r="AC53" s="134">
        <f t="shared" si="18"/>
        <v>0.90910000000000002</v>
      </c>
      <c r="AD53" s="134">
        <f t="shared" si="19"/>
        <v>0.52329999999999999</v>
      </c>
      <c r="AE53" s="153">
        <f t="shared" si="20"/>
        <v>0.6640256185511525</v>
      </c>
      <c r="AF53" s="153">
        <f t="shared" si="21"/>
        <v>0.84744190702768907</v>
      </c>
      <c r="AG53" s="134">
        <f t="shared" si="22"/>
        <v>1.9070694357037969</v>
      </c>
      <c r="AH53" s="134">
        <f t="shared" si="23"/>
        <v>0.17370533154978021</v>
      </c>
      <c r="AI53" s="134">
        <f t="shared" si="24"/>
        <v>0.71964464285714291</v>
      </c>
      <c r="AJ53" s="90"/>
    </row>
    <row r="54" spans="2:36" customFormat="1" x14ac:dyDescent="0.3">
      <c r="B54" s="128"/>
      <c r="C54" s="44"/>
      <c r="D54" s="44"/>
      <c r="E54" s="132">
        <f t="shared" ref="E54:E58" si="26">57+55</f>
        <v>112</v>
      </c>
      <c r="F54" s="132">
        <v>57</v>
      </c>
      <c r="G54" s="132">
        <v>55</v>
      </c>
      <c r="H54" s="143"/>
      <c r="I54" s="151" t="s">
        <v>171</v>
      </c>
      <c r="J54" s="146" t="s">
        <v>183</v>
      </c>
      <c r="K54" s="146" t="s">
        <v>194</v>
      </c>
      <c r="L54" s="134"/>
      <c r="M54" s="134"/>
      <c r="N54" s="134"/>
      <c r="O54" s="134"/>
      <c r="P54" s="134">
        <v>81.819999999999993</v>
      </c>
      <c r="Q54" s="134">
        <v>54.29</v>
      </c>
      <c r="R54" s="134">
        <v>52.9</v>
      </c>
      <c r="S54" s="134"/>
      <c r="T54" s="134">
        <v>1.79</v>
      </c>
      <c r="U54" s="134"/>
      <c r="V54" s="134"/>
      <c r="W54" s="134">
        <v>0.72099999999999997</v>
      </c>
      <c r="X54" s="134"/>
      <c r="Y54" s="133">
        <f t="shared" si="14"/>
        <v>46.6374</v>
      </c>
      <c r="Z54" s="133">
        <f t="shared" si="15"/>
        <v>25.140500000000003</v>
      </c>
      <c r="AA54" s="133">
        <f t="shared" si="16"/>
        <v>10.3626</v>
      </c>
      <c r="AB54" s="133">
        <f t="shared" si="17"/>
        <v>29.859499999999997</v>
      </c>
      <c r="AC54" s="134">
        <f t="shared" si="18"/>
        <v>0.81820000000000004</v>
      </c>
      <c r="AD54" s="134">
        <f t="shared" si="19"/>
        <v>0.54289999999999994</v>
      </c>
      <c r="AE54" s="153">
        <f t="shared" si="20"/>
        <v>0.64974595244497257</v>
      </c>
      <c r="AF54" s="153">
        <f t="shared" si="21"/>
        <v>0.74236551547532326</v>
      </c>
      <c r="AG54" s="134">
        <f t="shared" si="22"/>
        <v>1.7899803106541237</v>
      </c>
      <c r="AH54" s="134">
        <f t="shared" si="23"/>
        <v>0.33486829987106276</v>
      </c>
      <c r="AI54" s="134">
        <f t="shared" si="24"/>
        <v>0.6830080357142857</v>
      </c>
      <c r="AJ54" s="90"/>
    </row>
    <row r="55" spans="2:36" customFormat="1" x14ac:dyDescent="0.3">
      <c r="B55" s="128"/>
      <c r="C55" s="44"/>
      <c r="D55" s="44"/>
      <c r="E55" s="132">
        <f t="shared" si="26"/>
        <v>112</v>
      </c>
      <c r="F55" s="132">
        <v>57</v>
      </c>
      <c r="G55" s="132">
        <v>55</v>
      </c>
      <c r="H55" s="143"/>
      <c r="I55" s="152" t="s">
        <v>175</v>
      </c>
      <c r="J55" s="146" t="s">
        <v>186</v>
      </c>
      <c r="K55" s="146" t="s">
        <v>172</v>
      </c>
      <c r="L55" s="134"/>
      <c r="M55" s="134"/>
      <c r="N55" s="134"/>
      <c r="O55" s="134"/>
      <c r="P55" s="134">
        <v>69.569999999999993</v>
      </c>
      <c r="Q55" s="134">
        <v>59.62</v>
      </c>
      <c r="R55" s="134">
        <v>60.4</v>
      </c>
      <c r="S55" s="134"/>
      <c r="T55" s="134">
        <v>1.72</v>
      </c>
      <c r="U55" s="134"/>
      <c r="V55" s="134"/>
      <c r="W55" s="134">
        <v>0.70299999999999996</v>
      </c>
      <c r="X55" s="134"/>
      <c r="Y55" s="133">
        <f t="shared" si="14"/>
        <v>39.654899999999998</v>
      </c>
      <c r="Z55" s="133">
        <f t="shared" si="15"/>
        <v>22.209000000000003</v>
      </c>
      <c r="AA55" s="133">
        <f t="shared" si="16"/>
        <v>17.345100000000002</v>
      </c>
      <c r="AB55" s="133">
        <f t="shared" si="17"/>
        <v>32.790999999999997</v>
      </c>
      <c r="AC55" s="134">
        <f t="shared" si="18"/>
        <v>0.69569999999999999</v>
      </c>
      <c r="AD55" s="134">
        <f t="shared" si="19"/>
        <v>0.59619999999999995</v>
      </c>
      <c r="AE55" s="153">
        <f t="shared" si="20"/>
        <v>0.64100226464868848</v>
      </c>
      <c r="AF55" s="153">
        <f t="shared" si="21"/>
        <v>0.6540397039259136</v>
      </c>
      <c r="AG55" s="134">
        <f t="shared" si="22"/>
        <v>1.7228826151560175</v>
      </c>
      <c r="AH55" s="134">
        <f t="shared" si="23"/>
        <v>0.51039919490104002</v>
      </c>
      <c r="AI55" s="134">
        <f t="shared" si="24"/>
        <v>0.64683839285714284</v>
      </c>
      <c r="AJ55" s="90"/>
    </row>
    <row r="56" spans="2:36" customFormat="1" x14ac:dyDescent="0.3">
      <c r="B56" s="128"/>
      <c r="C56" s="44"/>
      <c r="D56" s="44"/>
      <c r="E56" s="132">
        <f t="shared" si="26"/>
        <v>112</v>
      </c>
      <c r="F56" s="132">
        <v>57</v>
      </c>
      <c r="G56" s="132">
        <v>55</v>
      </c>
      <c r="H56" s="143"/>
      <c r="I56" s="152" t="s">
        <v>176</v>
      </c>
      <c r="J56" s="146" t="s">
        <v>188</v>
      </c>
      <c r="K56" s="146" t="s">
        <v>173</v>
      </c>
      <c r="L56" s="134"/>
      <c r="M56" s="134"/>
      <c r="N56" s="134"/>
      <c r="O56" s="134"/>
      <c r="P56" s="134">
        <v>80</v>
      </c>
      <c r="Q56" s="134">
        <v>33.96</v>
      </c>
      <c r="R56" s="134">
        <v>47.8</v>
      </c>
      <c r="S56" s="134"/>
      <c r="T56" s="134">
        <v>1.21</v>
      </c>
      <c r="U56" s="134"/>
      <c r="V56" s="134"/>
      <c r="W56" s="134">
        <v>0.625</v>
      </c>
      <c r="X56" s="134"/>
      <c r="Y56" s="133">
        <f t="shared" si="14"/>
        <v>45.6</v>
      </c>
      <c r="Z56" s="133">
        <f t="shared" si="15"/>
        <v>36.322000000000003</v>
      </c>
      <c r="AA56" s="133">
        <f t="shared" si="16"/>
        <v>11.399999999999999</v>
      </c>
      <c r="AB56" s="133">
        <f t="shared" si="17"/>
        <v>18.678000000000001</v>
      </c>
      <c r="AC56" s="134">
        <f t="shared" si="18"/>
        <v>0.8</v>
      </c>
      <c r="AD56" s="134">
        <f t="shared" si="19"/>
        <v>0.33960000000000001</v>
      </c>
      <c r="AE56" s="153">
        <f t="shared" si="20"/>
        <v>0.55662703547276682</v>
      </c>
      <c r="AF56" s="153">
        <f t="shared" si="21"/>
        <v>0.62098543786156002</v>
      </c>
      <c r="AG56" s="134">
        <f t="shared" si="22"/>
        <v>1.2113870381586918</v>
      </c>
      <c r="AH56" s="134">
        <f t="shared" si="23"/>
        <v>0.58892815076560645</v>
      </c>
      <c r="AI56" s="134">
        <f t="shared" si="24"/>
        <v>0.57391071428571439</v>
      </c>
      <c r="AJ56" s="90"/>
    </row>
    <row r="57" spans="2:36" customFormat="1" x14ac:dyDescent="0.3">
      <c r="B57" s="128"/>
      <c r="C57" s="44"/>
      <c r="D57" s="44"/>
      <c r="E57" s="132">
        <f t="shared" si="26"/>
        <v>112</v>
      </c>
      <c r="F57" s="132">
        <v>57</v>
      </c>
      <c r="G57" s="132">
        <v>55</v>
      </c>
      <c r="H57" s="143"/>
      <c r="I57" s="152" t="s">
        <v>177</v>
      </c>
      <c r="J57" s="146" t="s">
        <v>190</v>
      </c>
      <c r="K57" s="146" t="s">
        <v>174</v>
      </c>
      <c r="L57" s="134"/>
      <c r="M57" s="134"/>
      <c r="N57" s="134"/>
      <c r="O57" s="134"/>
      <c r="P57" s="134">
        <v>64.86</v>
      </c>
      <c r="Q57" s="134">
        <v>46.81</v>
      </c>
      <c r="R57" s="134">
        <v>49</v>
      </c>
      <c r="S57" s="134"/>
      <c r="T57" s="134">
        <v>1.22</v>
      </c>
      <c r="U57" s="134"/>
      <c r="V57" s="134"/>
      <c r="W57" s="134">
        <v>0.56200000000000006</v>
      </c>
      <c r="X57" s="134"/>
      <c r="Y57" s="133">
        <f t="shared" si="14"/>
        <v>36.970199999999998</v>
      </c>
      <c r="Z57" s="133">
        <f t="shared" si="15"/>
        <v>29.254499999999997</v>
      </c>
      <c r="AA57" s="133">
        <f t="shared" si="16"/>
        <v>20.029800000000002</v>
      </c>
      <c r="AB57" s="133">
        <f t="shared" si="17"/>
        <v>25.745500000000003</v>
      </c>
      <c r="AC57" s="134">
        <f t="shared" si="18"/>
        <v>0.64859999999999995</v>
      </c>
      <c r="AD57" s="134">
        <f t="shared" si="19"/>
        <v>0.46810000000000007</v>
      </c>
      <c r="AE57" s="153">
        <f t="shared" si="20"/>
        <v>0.55825394452523003</v>
      </c>
      <c r="AF57" s="153">
        <f t="shared" si="21"/>
        <v>0.56243214135134023</v>
      </c>
      <c r="AG57" s="134">
        <f t="shared" si="22"/>
        <v>1.2194021432600113</v>
      </c>
      <c r="AH57" s="134">
        <f t="shared" si="23"/>
        <v>0.75069429609057892</v>
      </c>
      <c r="AI57" s="134">
        <f t="shared" si="24"/>
        <v>0.55996160714285703</v>
      </c>
      <c r="AJ57" s="90"/>
    </row>
    <row r="58" spans="2:36" customFormat="1" x14ac:dyDescent="0.3">
      <c r="B58" s="128"/>
      <c r="C58" s="44"/>
      <c r="D58" s="44"/>
      <c r="E58" s="132">
        <f t="shared" si="26"/>
        <v>112</v>
      </c>
      <c r="F58" s="132">
        <v>57</v>
      </c>
      <c r="G58" s="132">
        <v>55</v>
      </c>
      <c r="H58" s="143"/>
      <c r="I58" s="152" t="s">
        <v>178</v>
      </c>
      <c r="J58" s="146" t="s">
        <v>193</v>
      </c>
      <c r="K58" s="146" t="s">
        <v>172</v>
      </c>
      <c r="L58" s="134"/>
      <c r="M58" s="134"/>
      <c r="N58" s="134"/>
      <c r="O58" s="134"/>
      <c r="P58" s="134">
        <v>63.89</v>
      </c>
      <c r="Q58" s="134">
        <v>42.55</v>
      </c>
      <c r="R58" s="134">
        <v>46</v>
      </c>
      <c r="S58" s="134"/>
      <c r="T58" s="134">
        <v>1.1100000000000001</v>
      </c>
      <c r="U58" s="134"/>
      <c r="V58" s="134"/>
      <c r="W58" s="134">
        <v>0.53600000000000003</v>
      </c>
      <c r="X58" s="134"/>
      <c r="Y58" s="133">
        <f t="shared" si="14"/>
        <v>36.417299999999997</v>
      </c>
      <c r="Z58" s="133">
        <f t="shared" si="15"/>
        <v>31.5975</v>
      </c>
      <c r="AA58" s="133">
        <f t="shared" si="16"/>
        <v>20.582700000000003</v>
      </c>
      <c r="AB58" s="133">
        <f t="shared" si="17"/>
        <v>23.4025</v>
      </c>
      <c r="AC58" s="134">
        <f t="shared" si="18"/>
        <v>0.63889999999999991</v>
      </c>
      <c r="AD58" s="134">
        <f t="shared" si="19"/>
        <v>0.42549999999999999</v>
      </c>
      <c r="AE58" s="153">
        <f t="shared" si="20"/>
        <v>0.53543199421302423</v>
      </c>
      <c r="AF58" s="153">
        <f t="shared" si="21"/>
        <v>0.53205396360594015</v>
      </c>
      <c r="AG58" s="134">
        <f t="shared" si="22"/>
        <v>1.1120974760661444</v>
      </c>
      <c r="AH58" s="134">
        <f t="shared" si="23"/>
        <v>0.84864864864864886</v>
      </c>
      <c r="AI58" s="134">
        <f t="shared" si="24"/>
        <v>0.53410535714285712</v>
      </c>
      <c r="AJ58" s="90"/>
    </row>
    <row r="59" spans="2:36" customFormat="1" x14ac:dyDescent="0.3">
      <c r="B59" s="128"/>
      <c r="C59" s="44"/>
      <c r="D59" s="44" t="s">
        <v>345</v>
      </c>
      <c r="E59" s="132">
        <f>29+57</f>
        <v>86</v>
      </c>
      <c r="F59" s="132">
        <v>29</v>
      </c>
      <c r="G59" s="132">
        <v>57</v>
      </c>
      <c r="H59" s="143" t="s">
        <v>82</v>
      </c>
      <c r="I59" s="152"/>
      <c r="J59" s="146" t="s">
        <v>181</v>
      </c>
      <c r="K59" s="146" t="s">
        <v>94</v>
      </c>
      <c r="L59" s="134"/>
      <c r="M59" s="134"/>
      <c r="N59" s="134"/>
      <c r="O59" s="134"/>
      <c r="P59" s="134">
        <v>34.479999999999997</v>
      </c>
      <c r="Q59" s="134">
        <v>91.23</v>
      </c>
      <c r="R59" s="134">
        <v>66.7</v>
      </c>
      <c r="S59" s="134"/>
      <c r="T59" s="134">
        <v>3.93</v>
      </c>
      <c r="U59" s="134"/>
      <c r="V59" s="134"/>
      <c r="W59" s="134">
        <v>0.71099999999999997</v>
      </c>
      <c r="X59" s="134"/>
      <c r="Y59" s="133">
        <f t="shared" si="14"/>
        <v>9.9992000000000001</v>
      </c>
      <c r="Z59" s="133">
        <f t="shared" si="15"/>
        <v>4.9988999999999919</v>
      </c>
      <c r="AA59" s="133">
        <f t="shared" si="16"/>
        <v>19.000799999999998</v>
      </c>
      <c r="AB59" s="133">
        <f t="shared" si="17"/>
        <v>52.001100000000008</v>
      </c>
      <c r="AC59" s="134">
        <f t="shared" si="18"/>
        <v>0.3448</v>
      </c>
      <c r="AD59" s="134">
        <f t="shared" si="19"/>
        <v>0.91230000000000011</v>
      </c>
      <c r="AE59" s="134">
        <f t="shared" si="20"/>
        <v>0.66669778171901806</v>
      </c>
      <c r="AF59" s="134">
        <f t="shared" si="21"/>
        <v>0.73239025997895835</v>
      </c>
      <c r="AG59" s="134">
        <f t="shared" si="22"/>
        <v>3.9315849486887164</v>
      </c>
      <c r="AH59" s="134">
        <f t="shared" si="23"/>
        <v>0.71818480762906933</v>
      </c>
      <c r="AI59" s="134">
        <f t="shared" si="24"/>
        <v>0.72093372093023267</v>
      </c>
      <c r="AJ59" s="90"/>
    </row>
    <row r="60" spans="2:36" customFormat="1" x14ac:dyDescent="0.3">
      <c r="B60" s="128"/>
      <c r="C60" s="44"/>
      <c r="D60" s="44"/>
      <c r="E60" s="132">
        <f t="shared" ref="E60:E64" si="27">29+57</f>
        <v>86</v>
      </c>
      <c r="F60" s="132">
        <v>29</v>
      </c>
      <c r="G60" s="132">
        <v>57</v>
      </c>
      <c r="H60" s="142"/>
      <c r="I60" s="151" t="s">
        <v>171</v>
      </c>
      <c r="J60" s="146" t="s">
        <v>184</v>
      </c>
      <c r="K60" s="146" t="s">
        <v>194</v>
      </c>
      <c r="L60" s="129"/>
      <c r="M60" s="129"/>
      <c r="N60" s="129"/>
      <c r="O60" s="129"/>
      <c r="P60" s="129">
        <v>66.67</v>
      </c>
      <c r="Q60" s="129">
        <v>80.77</v>
      </c>
      <c r="R60" s="129">
        <v>54.5</v>
      </c>
      <c r="S60" s="129"/>
      <c r="T60" s="129">
        <v>3.47</v>
      </c>
      <c r="U60" s="129"/>
      <c r="V60" s="129"/>
      <c r="W60" s="129">
        <v>0.74099999999999999</v>
      </c>
      <c r="X60" s="129"/>
      <c r="Y60" s="133">
        <f t="shared" si="14"/>
        <v>19.334299999999999</v>
      </c>
      <c r="Z60" s="133">
        <f t="shared" si="15"/>
        <v>10.961100000000009</v>
      </c>
      <c r="AA60" s="133">
        <f t="shared" si="16"/>
        <v>9.6657000000000011</v>
      </c>
      <c r="AB60" s="133">
        <f t="shared" si="17"/>
        <v>46.038899999999991</v>
      </c>
      <c r="AC60" s="134">
        <f t="shared" si="18"/>
        <v>0.66669999999999996</v>
      </c>
      <c r="AD60" s="134">
        <f t="shared" si="19"/>
        <v>0.80769999999999986</v>
      </c>
      <c r="AE60" s="134">
        <f t="shared" si="20"/>
        <v>0.63819259689589813</v>
      </c>
      <c r="AF60" s="134">
        <f t="shared" si="21"/>
        <v>0.82648291164463972</v>
      </c>
      <c r="AG60" s="134">
        <f t="shared" si="22"/>
        <v>3.4669786791471631</v>
      </c>
      <c r="AH60" s="134">
        <f t="shared" si="23"/>
        <v>0.4126532128265446</v>
      </c>
      <c r="AI60" s="134">
        <f t="shared" si="24"/>
        <v>0.76015348837209296</v>
      </c>
    </row>
    <row r="61" spans="2:36" customFormat="1" x14ac:dyDescent="0.3">
      <c r="B61" s="128"/>
      <c r="C61" s="44"/>
      <c r="D61" s="44"/>
      <c r="E61" s="132">
        <f t="shared" si="27"/>
        <v>86</v>
      </c>
      <c r="F61" s="132">
        <v>29</v>
      </c>
      <c r="G61" s="132">
        <v>57</v>
      </c>
      <c r="H61" s="142"/>
      <c r="I61" s="152" t="s">
        <v>175</v>
      </c>
      <c r="J61" s="146" t="s">
        <v>187</v>
      </c>
      <c r="K61" s="146" t="s">
        <v>172</v>
      </c>
      <c r="L61" s="129"/>
      <c r="M61" s="129"/>
      <c r="N61" s="129"/>
      <c r="O61" s="129"/>
      <c r="P61" s="129">
        <v>12.5</v>
      </c>
      <c r="Q61" s="129">
        <v>97.22</v>
      </c>
      <c r="R61" s="129">
        <v>66.7</v>
      </c>
      <c r="S61" s="129"/>
      <c r="T61" s="129">
        <v>4.5</v>
      </c>
      <c r="U61" s="129"/>
      <c r="V61" s="129"/>
      <c r="W61" s="129">
        <v>0.68100000000000005</v>
      </c>
      <c r="X61" s="129"/>
      <c r="Y61" s="133">
        <f t="shared" si="14"/>
        <v>3.625</v>
      </c>
      <c r="Z61" s="133">
        <f t="shared" si="15"/>
        <v>1.5846000000000018</v>
      </c>
      <c r="AA61" s="133">
        <f t="shared" si="16"/>
        <v>25.375</v>
      </c>
      <c r="AB61" s="133">
        <f t="shared" si="17"/>
        <v>55.415399999999998</v>
      </c>
      <c r="AC61" s="134">
        <f t="shared" si="18"/>
        <v>0.125</v>
      </c>
      <c r="AD61" s="134">
        <f t="shared" si="19"/>
        <v>0.97219999999999995</v>
      </c>
      <c r="AE61" s="134">
        <f t="shared" si="20"/>
        <v>0.69583077395577375</v>
      </c>
      <c r="AF61" s="134">
        <f t="shared" si="21"/>
        <v>0.68591565334495186</v>
      </c>
      <c r="AG61" s="134">
        <f t="shared" si="22"/>
        <v>4.4964028776978342</v>
      </c>
      <c r="AH61" s="134">
        <f t="shared" si="23"/>
        <v>0.90002057189878626</v>
      </c>
      <c r="AI61" s="134">
        <f t="shared" si="24"/>
        <v>0.68651627906976742</v>
      </c>
    </row>
    <row r="62" spans="2:36" customFormat="1" x14ac:dyDescent="0.3">
      <c r="B62" s="128"/>
      <c r="C62" s="44"/>
      <c r="D62" s="44"/>
      <c r="E62" s="132">
        <f t="shared" si="27"/>
        <v>86</v>
      </c>
      <c r="F62" s="132">
        <v>29</v>
      </c>
      <c r="G62" s="132">
        <v>57</v>
      </c>
      <c r="H62" s="142"/>
      <c r="I62" s="152" t="s">
        <v>176</v>
      </c>
      <c r="J62" s="146" t="s">
        <v>184</v>
      </c>
      <c r="K62" s="146" t="s">
        <v>173</v>
      </c>
      <c r="L62" s="129"/>
      <c r="M62" s="129"/>
      <c r="N62" s="129"/>
      <c r="O62" s="129"/>
      <c r="P62" s="129">
        <v>5.88</v>
      </c>
      <c r="Q62" s="129">
        <v>100</v>
      </c>
      <c r="R62" s="129">
        <v>100</v>
      </c>
      <c r="S62" s="129"/>
      <c r="T62" s="129"/>
      <c r="U62" s="129"/>
      <c r="V62" s="129"/>
      <c r="W62" s="129">
        <v>0.55100000000000005</v>
      </c>
      <c r="X62" s="129"/>
      <c r="Y62" s="133">
        <f t="shared" si="14"/>
        <v>1.7052</v>
      </c>
      <c r="Z62" s="133">
        <f t="shared" si="15"/>
        <v>0</v>
      </c>
      <c r="AA62" s="133">
        <f t="shared" si="16"/>
        <v>27.294799999999999</v>
      </c>
      <c r="AB62" s="133">
        <f t="shared" si="17"/>
        <v>57</v>
      </c>
      <c r="AC62" s="134">
        <f t="shared" si="18"/>
        <v>5.8800000000000005E-2</v>
      </c>
      <c r="AD62" s="134">
        <f t="shared" si="19"/>
        <v>1</v>
      </c>
      <c r="AE62" s="134">
        <f t="shared" si="20"/>
        <v>1</v>
      </c>
      <c r="AF62" s="134">
        <f t="shared" si="21"/>
        <v>0.67619829455672242</v>
      </c>
      <c r="AG62" s="132" t="s">
        <v>410</v>
      </c>
      <c r="AH62" s="134">
        <f t="shared" si="23"/>
        <v>0.94120000000000004</v>
      </c>
      <c r="AI62" s="134">
        <f t="shared" si="24"/>
        <v>0.68261860465116275</v>
      </c>
    </row>
    <row r="63" spans="2:36" customFormat="1" x14ac:dyDescent="0.3">
      <c r="B63" s="128"/>
      <c r="C63" s="44"/>
      <c r="D63" s="44"/>
      <c r="E63" s="132">
        <f t="shared" si="27"/>
        <v>86</v>
      </c>
      <c r="F63" s="132">
        <v>29</v>
      </c>
      <c r="G63" s="132">
        <v>57</v>
      </c>
      <c r="H63" s="142"/>
      <c r="I63" s="152" t="s">
        <v>177</v>
      </c>
      <c r="J63" s="146" t="s">
        <v>191</v>
      </c>
      <c r="K63" s="146" t="s">
        <v>174</v>
      </c>
      <c r="L63" s="129"/>
      <c r="M63" s="129"/>
      <c r="N63" s="129"/>
      <c r="O63" s="129"/>
      <c r="P63" s="129">
        <v>26.67</v>
      </c>
      <c r="Q63" s="129">
        <v>84.37</v>
      </c>
      <c r="R63" s="129">
        <v>44.4</v>
      </c>
      <c r="S63" s="129"/>
      <c r="T63" s="129">
        <v>1.71</v>
      </c>
      <c r="U63" s="129"/>
      <c r="V63" s="129"/>
      <c r="W63" s="129">
        <v>0.69199999999999995</v>
      </c>
      <c r="X63" s="129"/>
      <c r="Y63" s="133">
        <f t="shared" si="14"/>
        <v>7.7343000000000011</v>
      </c>
      <c r="Z63" s="133">
        <f t="shared" si="15"/>
        <v>8.9090999999999951</v>
      </c>
      <c r="AA63" s="133">
        <f t="shared" si="16"/>
        <v>21.265699999999999</v>
      </c>
      <c r="AB63" s="133">
        <f t="shared" si="17"/>
        <v>48.090900000000005</v>
      </c>
      <c r="AC63" s="134">
        <f t="shared" si="18"/>
        <v>0.26670000000000005</v>
      </c>
      <c r="AD63" s="134">
        <f t="shared" si="19"/>
        <v>0.84370000000000012</v>
      </c>
      <c r="AE63" s="134">
        <f t="shared" si="20"/>
        <v>0.46470673059591205</v>
      </c>
      <c r="AF63" s="134">
        <f t="shared" si="21"/>
        <v>0.69338606563758898</v>
      </c>
      <c r="AG63" s="134">
        <f t="shared" si="22"/>
        <v>1.7063339731286005</v>
      </c>
      <c r="AH63" s="134">
        <f t="shared" si="23"/>
        <v>0.86914780135119096</v>
      </c>
      <c r="AI63" s="134">
        <f t="shared" si="24"/>
        <v>0.64913023255813962</v>
      </c>
    </row>
    <row r="64" spans="2:36" customFormat="1" x14ac:dyDescent="0.3">
      <c r="B64" s="128"/>
      <c r="C64" s="44"/>
      <c r="D64" s="44"/>
      <c r="E64" s="132">
        <f t="shared" si="27"/>
        <v>86</v>
      </c>
      <c r="F64" s="132">
        <v>29</v>
      </c>
      <c r="G64" s="132">
        <v>57</v>
      </c>
      <c r="H64" s="142"/>
      <c r="I64" s="152" t="s">
        <v>178</v>
      </c>
      <c r="J64" s="146" t="s">
        <v>183</v>
      </c>
      <c r="K64" s="146" t="s">
        <v>172</v>
      </c>
      <c r="L64" s="129"/>
      <c r="M64" s="129"/>
      <c r="N64" s="129"/>
      <c r="O64" s="129"/>
      <c r="P64" s="129">
        <v>26.67</v>
      </c>
      <c r="Q64" s="129">
        <v>87.5</v>
      </c>
      <c r="R64" s="129">
        <v>50</v>
      </c>
      <c r="S64" s="129"/>
      <c r="T64" s="129">
        <v>2.13</v>
      </c>
      <c r="U64" s="129"/>
      <c r="V64" s="129"/>
      <c r="W64" s="129">
        <v>0.71799999999999997</v>
      </c>
      <c r="X64" s="129"/>
      <c r="Y64" s="133">
        <f t="shared" si="14"/>
        <v>7.7343000000000011</v>
      </c>
      <c r="Z64" s="133">
        <f t="shared" si="15"/>
        <v>7.125</v>
      </c>
      <c r="AA64" s="133">
        <f t="shared" si="16"/>
        <v>21.265699999999999</v>
      </c>
      <c r="AB64" s="133">
        <f t="shared" si="17"/>
        <v>49.875</v>
      </c>
      <c r="AC64" s="134">
        <f t="shared" si="18"/>
        <v>0.26670000000000005</v>
      </c>
      <c r="AD64" s="134">
        <f t="shared" si="19"/>
        <v>0.875</v>
      </c>
      <c r="AE64" s="134">
        <f t="shared" si="20"/>
        <v>0.52050231168359218</v>
      </c>
      <c r="AF64" s="134">
        <f t="shared" si="21"/>
        <v>0.7010754743768336</v>
      </c>
      <c r="AG64" s="134">
        <f t="shared" si="22"/>
        <v>2.1336000000000004</v>
      </c>
      <c r="AH64" s="134">
        <f t="shared" si="23"/>
        <v>0.83805714285714283</v>
      </c>
      <c r="AI64" s="134">
        <f t="shared" si="24"/>
        <v>0.66987558139534886</v>
      </c>
    </row>
    <row r="65" spans="2:35" customFormat="1" x14ac:dyDescent="0.3">
      <c r="B65" s="128">
        <v>16</v>
      </c>
      <c r="C65" s="44" t="s">
        <v>31</v>
      </c>
      <c r="D65" s="144" t="s">
        <v>199</v>
      </c>
      <c r="E65" s="128">
        <f>72+65</f>
        <v>137</v>
      </c>
      <c r="F65" s="128">
        <v>72</v>
      </c>
      <c r="G65" s="128">
        <v>65</v>
      </c>
      <c r="H65" s="142" t="s">
        <v>82</v>
      </c>
      <c r="I65" s="150"/>
      <c r="J65" s="44">
        <v>294</v>
      </c>
      <c r="K65" s="44" t="s">
        <v>94</v>
      </c>
      <c r="L65" s="129"/>
      <c r="M65" s="129"/>
      <c r="N65" s="129"/>
      <c r="O65" s="129"/>
      <c r="P65" s="129">
        <v>67</v>
      </c>
      <c r="Q65" s="129">
        <v>46</v>
      </c>
      <c r="R65" s="129"/>
      <c r="S65" s="129"/>
      <c r="T65" s="129"/>
      <c r="U65" s="129"/>
      <c r="V65" s="129"/>
      <c r="W65" s="129"/>
      <c r="X65" s="129"/>
      <c r="Y65" s="130">
        <f t="shared" ref="Y65:Y68" si="28">$F65*$P65/100</f>
        <v>48.24</v>
      </c>
      <c r="Z65" s="130">
        <f t="shared" ref="Z65:Z68" si="29">$G65-$AB65</f>
        <v>35.1</v>
      </c>
      <c r="AA65" s="130">
        <f t="shared" ref="AA65:AA68" si="30">$F65-$Y65</f>
        <v>23.759999999999998</v>
      </c>
      <c r="AB65" s="130">
        <f t="shared" ref="AB65:AB68" si="31">$G65*$Q65/100</f>
        <v>29.9</v>
      </c>
      <c r="AC65" s="129">
        <f t="shared" ref="AC65:AC68" si="32">$Y65/($Y65+$AA65)</f>
        <v>0.67</v>
      </c>
      <c r="AD65" s="129">
        <f t="shared" ref="AD65:AD68" si="33">$AB65/($Z65+$AB65)</f>
        <v>0.45999999999999996</v>
      </c>
      <c r="AE65" s="129">
        <f t="shared" ref="AE65:AE68" si="34">$Y65/($Y65+$Z65)</f>
        <v>0.5788336933045356</v>
      </c>
      <c r="AF65" s="129">
        <f t="shared" ref="AF65:AF68" si="35">$AB65/($AA65+$AB65)</f>
        <v>0.55721207603429002</v>
      </c>
      <c r="AG65" s="129">
        <f t="shared" ref="AG65:AG68" si="36">$AC65/(1-$AD65)</f>
        <v>1.2407407407407407</v>
      </c>
      <c r="AH65" s="129">
        <f t="shared" ref="AH65:AH68" si="37">(1-$AC65)/$AD65</f>
        <v>0.71739130434782605</v>
      </c>
      <c r="AI65" s="134">
        <f t="shared" ref="AI65:AI68" si="38">($Y65+$AB65)/($Y65+$Z65+$AA65+$AB65)</f>
        <v>0.57036496350364962</v>
      </c>
    </row>
    <row r="66" spans="2:35" customFormat="1" x14ac:dyDescent="0.3">
      <c r="B66" s="128"/>
      <c r="C66" s="44"/>
      <c r="D66" s="44"/>
      <c r="E66" s="128">
        <f t="shared" ref="E66:E68" si="39">72+65</f>
        <v>137</v>
      </c>
      <c r="F66" s="128">
        <v>72</v>
      </c>
      <c r="G66" s="128">
        <v>65</v>
      </c>
      <c r="H66" s="142"/>
      <c r="I66" s="150" t="s">
        <v>196</v>
      </c>
      <c r="J66" s="44">
        <v>11</v>
      </c>
      <c r="K66" s="44" t="s">
        <v>92</v>
      </c>
      <c r="L66" s="129"/>
      <c r="M66" s="129"/>
      <c r="N66" s="129"/>
      <c r="O66" s="129"/>
      <c r="P66" s="129">
        <v>72</v>
      </c>
      <c r="Q66" s="129">
        <v>52</v>
      </c>
      <c r="R66" s="129"/>
      <c r="S66" s="129"/>
      <c r="T66" s="129"/>
      <c r="U66" s="129"/>
      <c r="V66" s="129"/>
      <c r="W66" s="129"/>
      <c r="X66" s="129"/>
      <c r="Y66" s="130">
        <f t="shared" si="28"/>
        <v>51.84</v>
      </c>
      <c r="Z66" s="130">
        <f t="shared" si="29"/>
        <v>31.200000000000003</v>
      </c>
      <c r="AA66" s="130">
        <f t="shared" si="30"/>
        <v>20.159999999999997</v>
      </c>
      <c r="AB66" s="130">
        <f t="shared" si="31"/>
        <v>33.799999999999997</v>
      </c>
      <c r="AC66" s="129">
        <f t="shared" si="32"/>
        <v>0.72000000000000008</v>
      </c>
      <c r="AD66" s="129">
        <f t="shared" si="33"/>
        <v>0.51999999999999991</v>
      </c>
      <c r="AE66" s="129">
        <f t="shared" si="34"/>
        <v>0.62427745664739887</v>
      </c>
      <c r="AF66" s="129">
        <f t="shared" si="35"/>
        <v>0.62638991845811709</v>
      </c>
      <c r="AG66" s="129">
        <f t="shared" si="36"/>
        <v>1.4999999999999998</v>
      </c>
      <c r="AH66" s="129">
        <f t="shared" si="37"/>
        <v>0.53846153846153844</v>
      </c>
      <c r="AI66" s="134">
        <f t="shared" si="38"/>
        <v>0.62510948905109487</v>
      </c>
    </row>
    <row r="67" spans="2:35" customFormat="1" x14ac:dyDescent="0.3">
      <c r="B67" s="128"/>
      <c r="C67" s="44"/>
      <c r="D67" s="44"/>
      <c r="E67" s="128">
        <f t="shared" si="39"/>
        <v>137</v>
      </c>
      <c r="F67" s="128">
        <v>72</v>
      </c>
      <c r="G67" s="128">
        <v>65</v>
      </c>
      <c r="H67" s="142"/>
      <c r="I67" s="150" t="s">
        <v>197</v>
      </c>
      <c r="J67" s="44">
        <v>8.6999999999999993</v>
      </c>
      <c r="K67" s="44" t="s">
        <v>92</v>
      </c>
      <c r="L67" s="129"/>
      <c r="M67" s="129"/>
      <c r="N67" s="129"/>
      <c r="O67" s="129"/>
      <c r="P67" s="129">
        <v>68</v>
      </c>
      <c r="Q67" s="129">
        <v>57</v>
      </c>
      <c r="R67" s="129"/>
      <c r="S67" s="129"/>
      <c r="T67" s="129"/>
      <c r="U67" s="129"/>
      <c r="V67" s="129"/>
      <c r="W67" s="129"/>
      <c r="X67" s="129"/>
      <c r="Y67" s="130">
        <f t="shared" si="28"/>
        <v>48.96</v>
      </c>
      <c r="Z67" s="130">
        <f t="shared" si="29"/>
        <v>27.950000000000003</v>
      </c>
      <c r="AA67" s="130">
        <f t="shared" si="30"/>
        <v>23.04</v>
      </c>
      <c r="AB67" s="130">
        <f t="shared" si="31"/>
        <v>37.049999999999997</v>
      </c>
      <c r="AC67" s="129">
        <f t="shared" si="32"/>
        <v>0.68</v>
      </c>
      <c r="AD67" s="129">
        <f t="shared" si="33"/>
        <v>0.56999999999999995</v>
      </c>
      <c r="AE67" s="129">
        <f t="shared" si="34"/>
        <v>0.63658821999739956</v>
      </c>
      <c r="AF67" s="129">
        <f t="shared" si="35"/>
        <v>0.61657513729405888</v>
      </c>
      <c r="AG67" s="129">
        <f t="shared" si="36"/>
        <v>1.5813953488372092</v>
      </c>
      <c r="AH67" s="129">
        <f t="shared" si="37"/>
        <v>0.56140350877192979</v>
      </c>
      <c r="AI67" s="134">
        <f t="shared" si="38"/>
        <v>0.62781021897810207</v>
      </c>
    </row>
    <row r="68" spans="2:35" customFormat="1" x14ac:dyDescent="0.3">
      <c r="B68" s="128"/>
      <c r="C68" s="44"/>
      <c r="D68" s="44"/>
      <c r="E68" s="128">
        <f t="shared" si="39"/>
        <v>137</v>
      </c>
      <c r="F68" s="128">
        <v>72</v>
      </c>
      <c r="G68" s="128">
        <v>65</v>
      </c>
      <c r="H68" s="142"/>
      <c r="I68" s="154" t="s">
        <v>366</v>
      </c>
      <c r="J68" s="44" t="s">
        <v>367</v>
      </c>
      <c r="K68" s="44"/>
      <c r="L68" s="129"/>
      <c r="M68" s="129"/>
      <c r="N68" s="129"/>
      <c r="O68" s="129"/>
      <c r="P68" s="129">
        <v>29</v>
      </c>
      <c r="Q68" s="129">
        <v>83</v>
      </c>
      <c r="R68" s="129"/>
      <c r="S68" s="129"/>
      <c r="T68" s="129"/>
      <c r="U68" s="129"/>
      <c r="V68" s="129"/>
      <c r="W68" s="129"/>
      <c r="X68" s="129"/>
      <c r="Y68" s="130">
        <f t="shared" si="28"/>
        <v>20.88</v>
      </c>
      <c r="Z68" s="130">
        <f t="shared" si="29"/>
        <v>11.049999999999997</v>
      </c>
      <c r="AA68" s="130">
        <f t="shared" si="30"/>
        <v>51.120000000000005</v>
      </c>
      <c r="AB68" s="130">
        <f t="shared" si="31"/>
        <v>53.95</v>
      </c>
      <c r="AC68" s="129">
        <f t="shared" si="32"/>
        <v>0.28999999999999998</v>
      </c>
      <c r="AD68" s="129">
        <f t="shared" si="33"/>
        <v>0.83000000000000007</v>
      </c>
      <c r="AE68" s="129">
        <f t="shared" si="34"/>
        <v>0.65393047290948958</v>
      </c>
      <c r="AF68" s="129">
        <f t="shared" si="35"/>
        <v>0.51346721233463399</v>
      </c>
      <c r="AG68" s="129">
        <f t="shared" si="36"/>
        <v>1.7058823529411771</v>
      </c>
      <c r="AH68" s="129">
        <f t="shared" si="37"/>
        <v>0.85542168674698782</v>
      </c>
      <c r="AI68" s="134">
        <f t="shared" si="38"/>
        <v>0.54620437956204382</v>
      </c>
    </row>
  </sheetData>
  <sheetProtection algorithmName="SHA-512" hashValue="ra8e1RdYt5eT2IWGvrjSBFJO5QO1LoZurEIILMFa413WOQUdzI5aAyS91zKpNbc0eLF2cmWqekVJLwnXKB7yOA==" saltValue="YEyF6m/VHJzNSpPfdwQEYQ==" spinCount="100000" sheet="1" objects="1" scenarios="1" selectLockedCells="1" selectUnlockedCells="1"/>
  <mergeCells count="12">
    <mergeCell ref="W2:X2"/>
    <mergeCell ref="L1:X1"/>
    <mergeCell ref="Y1:AI1"/>
    <mergeCell ref="D2:D3"/>
    <mergeCell ref="J2:J3"/>
    <mergeCell ref="B1:B3"/>
    <mergeCell ref="C1:C3"/>
    <mergeCell ref="D1:G1"/>
    <mergeCell ref="H1:K1"/>
    <mergeCell ref="H2:H3"/>
    <mergeCell ref="I2:I3"/>
    <mergeCell ref="K2:K3"/>
  </mergeCells>
  <phoneticPr fontId="3"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5"/>
  <sheetViews>
    <sheetView zoomScale="80" zoomScaleNormal="80" workbookViewId="0">
      <selection activeCell="D16" sqref="D16"/>
    </sheetView>
  </sheetViews>
  <sheetFormatPr defaultRowHeight="16.5" x14ac:dyDescent="0.3"/>
  <cols>
    <col min="1" max="1" width="4" style="127" customWidth="1"/>
    <col min="2" max="2" width="5.625" style="1" bestFit="1" customWidth="1"/>
    <col min="3" max="3" width="15.625" style="16" customWidth="1"/>
    <col min="4" max="4" width="30.625" style="16" customWidth="1"/>
    <col min="5" max="7" width="9" style="1"/>
    <col min="8" max="8" width="9" style="16"/>
    <col min="9" max="9" width="11.125" style="16" bestFit="1" customWidth="1"/>
    <col min="10" max="10" width="9" style="16" customWidth="1"/>
    <col min="11" max="11" width="9" style="16"/>
    <col min="12" max="35" width="6.875" style="127" customWidth="1"/>
    <col min="36" max="16384" width="9" style="127"/>
  </cols>
  <sheetData>
    <row r="1" spans="2:35" customFormat="1" x14ac:dyDescent="0.3">
      <c r="B1" s="164" t="s">
        <v>56</v>
      </c>
      <c r="C1" s="164" t="s">
        <v>57</v>
      </c>
      <c r="D1" s="164" t="s">
        <v>58</v>
      </c>
      <c r="E1" s="164"/>
      <c r="F1" s="164"/>
      <c r="G1" s="164"/>
      <c r="H1" s="164" t="s">
        <v>64</v>
      </c>
      <c r="I1" s="164"/>
      <c r="J1" s="164"/>
      <c r="K1" s="164"/>
      <c r="L1" s="163" t="s">
        <v>412</v>
      </c>
      <c r="M1" s="164"/>
      <c r="N1" s="164"/>
      <c r="O1" s="164"/>
      <c r="P1" s="164"/>
      <c r="Q1" s="164"/>
      <c r="R1" s="164"/>
      <c r="S1" s="164"/>
      <c r="T1" s="164"/>
      <c r="U1" s="164"/>
      <c r="V1" s="164"/>
      <c r="W1" s="164"/>
      <c r="X1" s="164"/>
      <c r="Y1" s="166" t="s">
        <v>413</v>
      </c>
      <c r="Z1" s="167"/>
      <c r="AA1" s="167"/>
      <c r="AB1" s="167"/>
      <c r="AC1" s="167"/>
      <c r="AD1" s="167"/>
      <c r="AE1" s="167"/>
      <c r="AF1" s="167"/>
      <c r="AG1" s="167"/>
      <c r="AH1" s="167"/>
      <c r="AI1" s="167"/>
    </row>
    <row r="2" spans="2:35" customFormat="1" x14ac:dyDescent="0.3">
      <c r="B2" s="164"/>
      <c r="C2" s="164"/>
      <c r="D2" s="164" t="s">
        <v>59</v>
      </c>
      <c r="E2" s="113" t="s">
        <v>60</v>
      </c>
      <c r="F2" s="114" t="s">
        <v>62</v>
      </c>
      <c r="G2" s="114" t="s">
        <v>63</v>
      </c>
      <c r="H2" s="164" t="s">
        <v>65</v>
      </c>
      <c r="I2" s="164" t="s">
        <v>66</v>
      </c>
      <c r="J2" s="165" t="s">
        <v>89</v>
      </c>
      <c r="K2" s="165" t="s">
        <v>90</v>
      </c>
      <c r="L2" s="8" t="s">
        <v>67</v>
      </c>
      <c r="M2" s="8" t="s">
        <v>68</v>
      </c>
      <c r="N2" s="8" t="s">
        <v>69</v>
      </c>
      <c r="O2" s="8" t="s">
        <v>70</v>
      </c>
      <c r="P2" s="113" t="s">
        <v>71</v>
      </c>
      <c r="Q2" s="113" t="s">
        <v>72</v>
      </c>
      <c r="R2" s="113" t="s">
        <v>73</v>
      </c>
      <c r="S2" s="113" t="s">
        <v>74</v>
      </c>
      <c r="T2" s="113" t="s">
        <v>75</v>
      </c>
      <c r="U2" s="113" t="s">
        <v>76</v>
      </c>
      <c r="V2" s="113" t="s">
        <v>77</v>
      </c>
      <c r="W2" s="164" t="s">
        <v>78</v>
      </c>
      <c r="X2" s="164"/>
      <c r="Y2" s="8" t="s">
        <v>67</v>
      </c>
      <c r="Z2" s="8" t="s">
        <v>68</v>
      </c>
      <c r="AA2" s="8" t="s">
        <v>69</v>
      </c>
      <c r="AB2" s="8" t="s">
        <v>70</v>
      </c>
      <c r="AC2" s="113" t="s">
        <v>71</v>
      </c>
      <c r="AD2" s="113" t="s">
        <v>72</v>
      </c>
      <c r="AE2" s="113" t="s">
        <v>73</v>
      </c>
      <c r="AF2" s="113" t="s">
        <v>74</v>
      </c>
      <c r="AG2" s="113" t="s">
        <v>75</v>
      </c>
      <c r="AH2" s="113" t="s">
        <v>76</v>
      </c>
      <c r="AI2" s="113" t="s">
        <v>77</v>
      </c>
    </row>
    <row r="3" spans="2:35" customFormat="1" x14ac:dyDescent="0.3">
      <c r="B3" s="164"/>
      <c r="C3" s="164"/>
      <c r="D3" s="164"/>
      <c r="E3" s="113" t="s">
        <v>61</v>
      </c>
      <c r="F3" s="113" t="s">
        <v>61</v>
      </c>
      <c r="G3" s="113" t="s">
        <v>61</v>
      </c>
      <c r="H3" s="164"/>
      <c r="I3" s="164"/>
      <c r="J3" s="165"/>
      <c r="K3" s="164"/>
      <c r="L3" s="113" t="s">
        <v>61</v>
      </c>
      <c r="M3" s="113" t="s">
        <v>61</v>
      </c>
      <c r="N3" s="113" t="s">
        <v>61</v>
      </c>
      <c r="O3" s="113" t="s">
        <v>61</v>
      </c>
      <c r="P3" s="113" t="s">
        <v>80</v>
      </c>
      <c r="Q3" s="113" t="s">
        <v>80</v>
      </c>
      <c r="R3" s="113" t="s">
        <v>80</v>
      </c>
      <c r="S3" s="113" t="s">
        <v>80</v>
      </c>
      <c r="T3" s="113" t="s">
        <v>80</v>
      </c>
      <c r="U3" s="113" t="s">
        <v>80</v>
      </c>
      <c r="V3" s="113" t="s">
        <v>80</v>
      </c>
      <c r="W3" s="113" t="s">
        <v>79</v>
      </c>
      <c r="X3" s="113" t="s">
        <v>81</v>
      </c>
      <c r="Y3" s="113" t="s">
        <v>61</v>
      </c>
      <c r="Z3" s="113" t="s">
        <v>61</v>
      </c>
      <c r="AA3" s="113" t="s">
        <v>61</v>
      </c>
      <c r="AB3" s="113" t="s">
        <v>61</v>
      </c>
      <c r="AC3" s="113"/>
      <c r="AD3" s="113"/>
      <c r="AE3" s="113"/>
      <c r="AF3" s="113"/>
      <c r="AG3" s="113"/>
      <c r="AH3" s="113"/>
      <c r="AI3" s="113"/>
    </row>
    <row r="4" spans="2:35" customFormat="1" x14ac:dyDescent="0.3">
      <c r="B4" s="132">
        <v>12</v>
      </c>
      <c r="C4" s="146" t="s">
        <v>27</v>
      </c>
      <c r="D4" s="44" t="s">
        <v>166</v>
      </c>
      <c r="E4" s="128">
        <v>91</v>
      </c>
      <c r="F4" s="128">
        <v>18</v>
      </c>
      <c r="G4" s="128">
        <v>73</v>
      </c>
      <c r="H4" s="44" t="s">
        <v>82</v>
      </c>
      <c r="I4" s="44"/>
      <c r="J4" s="44" t="s">
        <v>104</v>
      </c>
      <c r="K4" s="44" t="s">
        <v>94</v>
      </c>
      <c r="L4" s="139">
        <v>10</v>
      </c>
      <c r="M4" s="139">
        <v>35</v>
      </c>
      <c r="N4" s="139">
        <v>8</v>
      </c>
      <c r="O4" s="139">
        <v>38</v>
      </c>
      <c r="P4" s="129">
        <v>45</v>
      </c>
      <c r="Q4" s="129">
        <v>52</v>
      </c>
      <c r="R4" s="129">
        <v>22</v>
      </c>
      <c r="S4" s="129">
        <v>84</v>
      </c>
      <c r="T4" s="129"/>
      <c r="U4" s="129"/>
      <c r="V4" s="129"/>
      <c r="W4" s="129"/>
      <c r="X4" s="129"/>
      <c r="Y4" s="133">
        <f t="shared" ref="Y4:Y25" si="0">$F4*$P4/100</f>
        <v>8.1</v>
      </c>
      <c r="Z4" s="133">
        <f t="shared" ref="Z4:Z25" si="1">$G4-$AB4</f>
        <v>35.04</v>
      </c>
      <c r="AA4" s="133">
        <f t="shared" ref="AA4:AA25" si="2">$F4-$Y4</f>
        <v>9.9</v>
      </c>
      <c r="AB4" s="133">
        <f t="shared" ref="AB4:AB25" si="3">$G4*$Q4/100</f>
        <v>37.96</v>
      </c>
      <c r="AC4" s="134">
        <f t="shared" ref="AC4:AC25" si="4">$Y4/($Y4+$AA4)</f>
        <v>0.44999999999999996</v>
      </c>
      <c r="AD4" s="134">
        <f t="shared" ref="AD4:AD25" si="5">$AB4/($Z4+$AB4)</f>
        <v>0.52</v>
      </c>
      <c r="AE4" s="134">
        <f t="shared" ref="AE4:AE25" si="6">$Y4/($Y4+$Z4)</f>
        <v>0.18776077885952711</v>
      </c>
      <c r="AF4" s="134">
        <f t="shared" ref="AF4:AF25" si="7">$AB4/($AA4+$AB4)</f>
        <v>0.79314667781028003</v>
      </c>
      <c r="AG4" s="134">
        <f t="shared" ref="AG4:AG25" si="8">$AC4/(1-$AD4)</f>
        <v>0.93749999999999989</v>
      </c>
      <c r="AH4" s="129">
        <f t="shared" ref="AH4:AH25" si="9">(1-$AC4)/$AD4</f>
        <v>1.0576923076923077</v>
      </c>
      <c r="AI4" s="129">
        <f t="shared" ref="AI4:AI25" si="10">($Y4+$AB4)/($Y4+$Z4+$AA4+$AB4)</f>
        <v>0.50615384615384618</v>
      </c>
    </row>
    <row r="5" spans="2:35" customFormat="1" x14ac:dyDescent="0.3">
      <c r="B5" s="128"/>
      <c r="C5" s="44"/>
      <c r="D5" s="44" t="s">
        <v>346</v>
      </c>
      <c r="E5" s="128">
        <v>93</v>
      </c>
      <c r="F5" s="128">
        <v>20</v>
      </c>
      <c r="G5" s="128">
        <v>73</v>
      </c>
      <c r="H5" s="44"/>
      <c r="I5" s="44" t="s">
        <v>83</v>
      </c>
      <c r="J5" s="136" t="s">
        <v>162</v>
      </c>
      <c r="K5" s="44" t="s">
        <v>91</v>
      </c>
      <c r="L5" s="139">
        <v>19</v>
      </c>
      <c r="M5" s="139">
        <v>20</v>
      </c>
      <c r="N5" s="139">
        <v>1</v>
      </c>
      <c r="O5" s="139">
        <v>53</v>
      </c>
      <c r="P5" s="129">
        <v>86</v>
      </c>
      <c r="Q5" s="129">
        <v>72</v>
      </c>
      <c r="R5" s="129">
        <v>49</v>
      </c>
      <c r="S5" s="129">
        <v>94</v>
      </c>
      <c r="T5" s="129"/>
      <c r="U5" s="129"/>
      <c r="V5" s="129"/>
      <c r="W5" s="129"/>
      <c r="X5" s="129"/>
      <c r="Y5" s="133">
        <f t="shared" si="0"/>
        <v>17.2</v>
      </c>
      <c r="Z5" s="133">
        <f t="shared" si="1"/>
        <v>20.439999999999998</v>
      </c>
      <c r="AA5" s="133">
        <f t="shared" si="2"/>
        <v>2.8000000000000007</v>
      </c>
      <c r="AB5" s="133">
        <f t="shared" si="3"/>
        <v>52.56</v>
      </c>
      <c r="AC5" s="134">
        <f t="shared" si="4"/>
        <v>0.86</v>
      </c>
      <c r="AD5" s="134">
        <f t="shared" si="5"/>
        <v>0.72000000000000008</v>
      </c>
      <c r="AE5" s="134">
        <f t="shared" si="6"/>
        <v>0.45696068012752389</v>
      </c>
      <c r="AF5" s="134">
        <f t="shared" si="7"/>
        <v>0.94942196531791911</v>
      </c>
      <c r="AG5" s="134">
        <f t="shared" si="8"/>
        <v>3.0714285714285725</v>
      </c>
      <c r="AH5" s="129">
        <f t="shared" si="9"/>
        <v>0.19444444444444445</v>
      </c>
      <c r="AI5" s="129">
        <f t="shared" si="10"/>
        <v>0.75010752688172044</v>
      </c>
    </row>
    <row r="6" spans="2:35" customFormat="1" x14ac:dyDescent="0.3">
      <c r="B6" s="128"/>
      <c r="C6" s="44"/>
      <c r="D6" s="44"/>
      <c r="E6" s="128">
        <v>96</v>
      </c>
      <c r="F6" s="128">
        <v>23</v>
      </c>
      <c r="G6" s="128">
        <v>73</v>
      </c>
      <c r="H6" s="44"/>
      <c r="I6" s="44" t="s">
        <v>139</v>
      </c>
      <c r="J6" s="44" t="s">
        <v>163</v>
      </c>
      <c r="K6" s="44" t="s">
        <v>92</v>
      </c>
      <c r="L6" s="139">
        <v>12</v>
      </c>
      <c r="M6" s="139">
        <v>29</v>
      </c>
      <c r="N6" s="139">
        <v>11</v>
      </c>
      <c r="O6" s="139">
        <v>44</v>
      </c>
      <c r="P6" s="129">
        <v>55</v>
      </c>
      <c r="Q6" s="129">
        <v>60</v>
      </c>
      <c r="R6" s="129">
        <v>29</v>
      </c>
      <c r="S6" s="129">
        <v>81</v>
      </c>
      <c r="T6" s="129"/>
      <c r="U6" s="129"/>
      <c r="V6" s="129"/>
      <c r="W6" s="129"/>
      <c r="X6" s="129"/>
      <c r="Y6" s="133">
        <f t="shared" si="0"/>
        <v>12.65</v>
      </c>
      <c r="Z6" s="133">
        <f t="shared" si="1"/>
        <v>29.200000000000003</v>
      </c>
      <c r="AA6" s="133">
        <f t="shared" si="2"/>
        <v>10.35</v>
      </c>
      <c r="AB6" s="133">
        <f t="shared" si="3"/>
        <v>43.8</v>
      </c>
      <c r="AC6" s="134">
        <f t="shared" si="4"/>
        <v>0.55000000000000004</v>
      </c>
      <c r="AD6" s="134">
        <f t="shared" si="5"/>
        <v>0.6</v>
      </c>
      <c r="AE6" s="134">
        <f t="shared" si="6"/>
        <v>0.30227001194743131</v>
      </c>
      <c r="AF6" s="134">
        <f t="shared" si="7"/>
        <v>0.80886426592797778</v>
      </c>
      <c r="AG6" s="134">
        <f t="shared" si="8"/>
        <v>1.375</v>
      </c>
      <c r="AH6" s="129">
        <f t="shared" si="9"/>
        <v>0.75</v>
      </c>
      <c r="AI6" s="129">
        <f t="shared" si="10"/>
        <v>0.58802083333333333</v>
      </c>
    </row>
    <row r="7" spans="2:35" customFormat="1" x14ac:dyDescent="0.3">
      <c r="B7" s="128"/>
      <c r="C7" s="44"/>
      <c r="D7" s="44"/>
      <c r="E7" s="128">
        <v>96</v>
      </c>
      <c r="F7" s="128">
        <v>23</v>
      </c>
      <c r="G7" s="128">
        <v>73</v>
      </c>
      <c r="H7" s="44"/>
      <c r="I7" s="44" t="s">
        <v>38</v>
      </c>
      <c r="J7" s="136" t="s">
        <v>164</v>
      </c>
      <c r="K7" s="44" t="s">
        <v>93</v>
      </c>
      <c r="L7" s="139">
        <v>15</v>
      </c>
      <c r="M7" s="139">
        <v>9</v>
      </c>
      <c r="N7" s="139">
        <v>8</v>
      </c>
      <c r="O7" s="139">
        <v>64</v>
      </c>
      <c r="P7" s="129">
        <v>65</v>
      </c>
      <c r="Q7" s="129">
        <v>88</v>
      </c>
      <c r="R7" s="129">
        <v>63</v>
      </c>
      <c r="S7" s="129">
        <v>89</v>
      </c>
      <c r="T7" s="129"/>
      <c r="U7" s="129"/>
      <c r="V7" s="129"/>
      <c r="W7" s="129"/>
      <c r="X7" s="129"/>
      <c r="Y7" s="133">
        <f t="shared" si="0"/>
        <v>14.95</v>
      </c>
      <c r="Z7" s="133">
        <f t="shared" si="1"/>
        <v>8.7600000000000051</v>
      </c>
      <c r="AA7" s="133">
        <f t="shared" si="2"/>
        <v>8.0500000000000007</v>
      </c>
      <c r="AB7" s="133">
        <f t="shared" si="3"/>
        <v>64.239999999999995</v>
      </c>
      <c r="AC7" s="134">
        <f t="shared" si="4"/>
        <v>0.65</v>
      </c>
      <c r="AD7" s="134">
        <f t="shared" si="5"/>
        <v>0.87999999999999989</v>
      </c>
      <c r="AE7" s="134">
        <f t="shared" si="6"/>
        <v>0.63053563897089826</v>
      </c>
      <c r="AF7" s="134">
        <f t="shared" si="7"/>
        <v>0.88864296583206537</v>
      </c>
      <c r="AG7" s="134">
        <f t="shared" si="8"/>
        <v>5.4166666666666616</v>
      </c>
      <c r="AH7" s="129">
        <f t="shared" si="9"/>
        <v>0.39772727272727276</v>
      </c>
      <c r="AI7" s="129">
        <f t="shared" si="10"/>
        <v>0.82489583333333327</v>
      </c>
    </row>
    <row r="8" spans="2:35" customFormat="1" x14ac:dyDescent="0.3">
      <c r="B8" s="128"/>
      <c r="C8" s="44"/>
      <c r="D8" s="44"/>
      <c r="E8" s="128">
        <v>96</v>
      </c>
      <c r="F8" s="128">
        <v>23</v>
      </c>
      <c r="G8" s="128">
        <v>73</v>
      </c>
      <c r="H8" s="44"/>
      <c r="I8" s="44" t="s">
        <v>142</v>
      </c>
      <c r="J8" s="44" t="s">
        <v>165</v>
      </c>
      <c r="K8" s="44" t="s">
        <v>154</v>
      </c>
      <c r="L8" s="139">
        <v>19</v>
      </c>
      <c r="M8" s="139">
        <v>14</v>
      </c>
      <c r="N8" s="139">
        <v>4</v>
      </c>
      <c r="O8" s="139">
        <v>59</v>
      </c>
      <c r="P8" s="129">
        <v>83</v>
      </c>
      <c r="Q8" s="129">
        <v>81</v>
      </c>
      <c r="R8" s="129">
        <v>58</v>
      </c>
      <c r="S8" s="129">
        <v>94</v>
      </c>
      <c r="T8" s="129"/>
      <c r="U8" s="129"/>
      <c r="V8" s="129"/>
      <c r="W8" s="129"/>
      <c r="X8" s="129"/>
      <c r="Y8" s="133">
        <f t="shared" si="0"/>
        <v>19.09</v>
      </c>
      <c r="Z8" s="133">
        <f t="shared" si="1"/>
        <v>13.869999999999997</v>
      </c>
      <c r="AA8" s="133">
        <f t="shared" si="2"/>
        <v>3.91</v>
      </c>
      <c r="AB8" s="133">
        <f t="shared" si="3"/>
        <v>59.13</v>
      </c>
      <c r="AC8" s="134">
        <f t="shared" si="4"/>
        <v>0.83</v>
      </c>
      <c r="AD8" s="134">
        <f t="shared" si="5"/>
        <v>0.81</v>
      </c>
      <c r="AE8" s="134">
        <f t="shared" si="6"/>
        <v>0.57918689320388361</v>
      </c>
      <c r="AF8" s="134">
        <f t="shared" si="7"/>
        <v>0.937975888324873</v>
      </c>
      <c r="AG8" s="134">
        <f t="shared" si="8"/>
        <v>4.3684210526315796</v>
      </c>
      <c r="AH8" s="129">
        <f t="shared" si="9"/>
        <v>0.20987654320987659</v>
      </c>
      <c r="AI8" s="129">
        <f t="shared" si="10"/>
        <v>0.81479166666666669</v>
      </c>
    </row>
    <row r="9" spans="2:35" customFormat="1" x14ac:dyDescent="0.3">
      <c r="B9" s="128"/>
      <c r="C9" s="44"/>
      <c r="D9" s="44"/>
      <c r="E9" s="128">
        <v>96</v>
      </c>
      <c r="F9" s="128">
        <v>23</v>
      </c>
      <c r="G9" s="128">
        <v>73</v>
      </c>
      <c r="H9" s="44"/>
      <c r="I9" s="44" t="s">
        <v>159</v>
      </c>
      <c r="J9" s="44" t="s">
        <v>165</v>
      </c>
      <c r="K9" s="44" t="s">
        <v>154</v>
      </c>
      <c r="L9" s="139">
        <v>4</v>
      </c>
      <c r="M9" s="139">
        <v>0</v>
      </c>
      <c r="N9" s="139">
        <v>19</v>
      </c>
      <c r="O9" s="139">
        <v>73</v>
      </c>
      <c r="P9" s="129">
        <v>17</v>
      </c>
      <c r="Q9" s="129">
        <v>100</v>
      </c>
      <c r="R9" s="129">
        <v>100</v>
      </c>
      <c r="S9" s="129">
        <v>79</v>
      </c>
      <c r="T9" s="129"/>
      <c r="U9" s="129"/>
      <c r="V9" s="129"/>
      <c r="W9" s="129"/>
      <c r="X9" s="129"/>
      <c r="Y9" s="133">
        <f t="shared" si="0"/>
        <v>3.91</v>
      </c>
      <c r="Z9" s="133">
        <f t="shared" si="1"/>
        <v>0</v>
      </c>
      <c r="AA9" s="133">
        <f t="shared" si="2"/>
        <v>19.09</v>
      </c>
      <c r="AB9" s="133">
        <f t="shared" si="3"/>
        <v>73</v>
      </c>
      <c r="AC9" s="134">
        <f t="shared" si="4"/>
        <v>0.17</v>
      </c>
      <c r="AD9" s="134">
        <f t="shared" si="5"/>
        <v>1</v>
      </c>
      <c r="AE9" s="134">
        <f t="shared" si="6"/>
        <v>1</v>
      </c>
      <c r="AF9" s="134">
        <f t="shared" si="7"/>
        <v>0.79270279074818106</v>
      </c>
      <c r="AG9" s="132" t="s">
        <v>411</v>
      </c>
      <c r="AH9" s="129">
        <f t="shared" si="9"/>
        <v>0.83</v>
      </c>
      <c r="AI9" s="129">
        <f t="shared" si="10"/>
        <v>0.80114583333333333</v>
      </c>
    </row>
    <row r="10" spans="2:35" customFormat="1" x14ac:dyDescent="0.3">
      <c r="B10" s="128"/>
      <c r="C10" s="44"/>
      <c r="D10" s="44" t="s">
        <v>347</v>
      </c>
      <c r="E10" s="128">
        <v>88</v>
      </c>
      <c r="F10" s="128">
        <v>37</v>
      </c>
      <c r="G10" s="128">
        <v>51</v>
      </c>
      <c r="H10" s="44" t="s">
        <v>82</v>
      </c>
      <c r="I10" s="44"/>
      <c r="J10" s="44" t="s">
        <v>104</v>
      </c>
      <c r="K10" s="44" t="s">
        <v>94</v>
      </c>
      <c r="L10" s="139">
        <v>28</v>
      </c>
      <c r="M10" s="139">
        <v>30</v>
      </c>
      <c r="N10" s="139">
        <v>9</v>
      </c>
      <c r="O10" s="139">
        <v>21</v>
      </c>
      <c r="P10" s="129">
        <v>67</v>
      </c>
      <c r="Q10" s="129">
        <v>41</v>
      </c>
      <c r="R10" s="129">
        <v>48</v>
      </c>
      <c r="S10" s="129">
        <v>68</v>
      </c>
      <c r="T10" s="129"/>
      <c r="U10" s="129"/>
      <c r="V10" s="129"/>
      <c r="W10" s="129"/>
      <c r="X10" s="129"/>
      <c r="Y10" s="133">
        <f t="shared" si="0"/>
        <v>24.79</v>
      </c>
      <c r="Z10" s="133">
        <f t="shared" si="1"/>
        <v>30.09</v>
      </c>
      <c r="AA10" s="133">
        <f t="shared" si="2"/>
        <v>12.21</v>
      </c>
      <c r="AB10" s="133">
        <f t="shared" si="3"/>
        <v>20.91</v>
      </c>
      <c r="AC10" s="134">
        <f t="shared" si="4"/>
        <v>0.66999999999999993</v>
      </c>
      <c r="AD10" s="134">
        <f t="shared" si="5"/>
        <v>0.41</v>
      </c>
      <c r="AE10" s="134">
        <f t="shared" si="6"/>
        <v>0.45171282798833823</v>
      </c>
      <c r="AF10" s="134">
        <f t="shared" si="7"/>
        <v>0.6313405797101449</v>
      </c>
      <c r="AG10" s="134">
        <f t="shared" si="8"/>
        <v>1.1355932203389827</v>
      </c>
      <c r="AH10" s="129">
        <f t="shared" si="9"/>
        <v>0.80487804878048808</v>
      </c>
      <c r="AI10" s="129">
        <f t="shared" si="10"/>
        <v>0.5193181818181819</v>
      </c>
    </row>
    <row r="11" spans="2:35" customFormat="1" x14ac:dyDescent="0.3">
      <c r="B11" s="128"/>
      <c r="C11" s="44"/>
      <c r="D11" s="128"/>
      <c r="E11" s="128">
        <v>90</v>
      </c>
      <c r="F11" s="128">
        <v>39</v>
      </c>
      <c r="G11" s="128">
        <v>51</v>
      </c>
      <c r="H11" s="44"/>
      <c r="I11" s="44" t="s">
        <v>83</v>
      </c>
      <c r="J11" s="136" t="s">
        <v>162</v>
      </c>
      <c r="K11" s="44" t="s">
        <v>91</v>
      </c>
      <c r="L11" s="139">
        <v>34</v>
      </c>
      <c r="M11" s="139">
        <v>0</v>
      </c>
      <c r="N11" s="139">
        <v>5</v>
      </c>
      <c r="O11" s="139">
        <v>51</v>
      </c>
      <c r="P11" s="129">
        <v>81</v>
      </c>
      <c r="Q11" s="129">
        <v>100</v>
      </c>
      <c r="R11" s="129">
        <v>100</v>
      </c>
      <c r="S11" s="129">
        <v>86</v>
      </c>
      <c r="T11" s="129"/>
      <c r="U11" s="129"/>
      <c r="V11" s="129"/>
      <c r="W11" s="129"/>
      <c r="X11" s="129"/>
      <c r="Y11" s="133">
        <f t="shared" si="0"/>
        <v>31.59</v>
      </c>
      <c r="Z11" s="133">
        <f t="shared" si="1"/>
        <v>0</v>
      </c>
      <c r="AA11" s="133">
        <f t="shared" si="2"/>
        <v>7.41</v>
      </c>
      <c r="AB11" s="133">
        <f t="shared" si="3"/>
        <v>51</v>
      </c>
      <c r="AC11" s="134">
        <f t="shared" si="4"/>
        <v>0.80999999999999994</v>
      </c>
      <c r="AD11" s="134">
        <f t="shared" si="5"/>
        <v>1</v>
      </c>
      <c r="AE11" s="134">
        <f t="shared" si="6"/>
        <v>1</v>
      </c>
      <c r="AF11" s="134">
        <f t="shared" si="7"/>
        <v>0.87313816127375454</v>
      </c>
      <c r="AG11" s="132" t="s">
        <v>411</v>
      </c>
      <c r="AH11" s="129">
        <f t="shared" si="9"/>
        <v>0.19000000000000006</v>
      </c>
      <c r="AI11" s="129">
        <f t="shared" si="10"/>
        <v>0.91766666666666674</v>
      </c>
    </row>
    <row r="12" spans="2:35" customFormat="1" x14ac:dyDescent="0.3">
      <c r="B12" s="128"/>
      <c r="C12" s="44"/>
      <c r="D12" s="44"/>
      <c r="E12" s="128">
        <v>93</v>
      </c>
      <c r="F12" s="128">
        <v>42</v>
      </c>
      <c r="G12" s="128">
        <v>51</v>
      </c>
      <c r="H12" s="44"/>
      <c r="I12" s="44" t="s">
        <v>139</v>
      </c>
      <c r="J12" s="44" t="s">
        <v>163</v>
      </c>
      <c r="K12" s="44" t="s">
        <v>92</v>
      </c>
      <c r="L12" s="139">
        <v>27</v>
      </c>
      <c r="M12" s="139">
        <v>15</v>
      </c>
      <c r="N12" s="139">
        <v>15</v>
      </c>
      <c r="O12" s="139">
        <v>36</v>
      </c>
      <c r="P12" s="129">
        <v>64</v>
      </c>
      <c r="Q12" s="129">
        <v>71</v>
      </c>
      <c r="R12" s="129">
        <v>64</v>
      </c>
      <c r="S12" s="129">
        <v>71</v>
      </c>
      <c r="T12" s="129"/>
      <c r="U12" s="129"/>
      <c r="V12" s="129"/>
      <c r="W12" s="129"/>
      <c r="X12" s="129"/>
      <c r="Y12" s="133">
        <f t="shared" si="0"/>
        <v>26.88</v>
      </c>
      <c r="Z12" s="133">
        <f t="shared" si="1"/>
        <v>14.79</v>
      </c>
      <c r="AA12" s="133">
        <f t="shared" si="2"/>
        <v>15.120000000000001</v>
      </c>
      <c r="AB12" s="133">
        <f t="shared" si="3"/>
        <v>36.21</v>
      </c>
      <c r="AC12" s="134">
        <f t="shared" si="4"/>
        <v>0.64</v>
      </c>
      <c r="AD12" s="134">
        <f t="shared" si="5"/>
        <v>0.71</v>
      </c>
      <c r="AE12" s="134">
        <f t="shared" si="6"/>
        <v>0.64506839452843767</v>
      </c>
      <c r="AF12" s="134">
        <f t="shared" si="7"/>
        <v>0.70543541788427822</v>
      </c>
      <c r="AG12" s="134">
        <f t="shared" si="8"/>
        <v>2.2068965517241379</v>
      </c>
      <c r="AH12" s="129">
        <f t="shared" si="9"/>
        <v>0.50704225352112675</v>
      </c>
      <c r="AI12" s="129">
        <f t="shared" si="10"/>
        <v>0.67838709677419362</v>
      </c>
    </row>
    <row r="13" spans="2:35" customFormat="1" x14ac:dyDescent="0.3">
      <c r="B13" s="128"/>
      <c r="C13" s="44"/>
      <c r="D13" s="44"/>
      <c r="E13" s="128">
        <v>93</v>
      </c>
      <c r="F13" s="128">
        <v>42</v>
      </c>
      <c r="G13" s="128">
        <v>51</v>
      </c>
      <c r="H13" s="44"/>
      <c r="I13" s="44" t="s">
        <v>38</v>
      </c>
      <c r="J13" s="136" t="s">
        <v>164</v>
      </c>
      <c r="K13" s="44" t="s">
        <v>93</v>
      </c>
      <c r="L13" s="139">
        <v>13</v>
      </c>
      <c r="M13" s="139">
        <v>9</v>
      </c>
      <c r="N13" s="139">
        <v>29</v>
      </c>
      <c r="O13" s="139">
        <v>42</v>
      </c>
      <c r="P13" s="129">
        <v>31</v>
      </c>
      <c r="Q13" s="129">
        <v>82</v>
      </c>
      <c r="R13" s="129">
        <v>59</v>
      </c>
      <c r="S13" s="129">
        <v>59</v>
      </c>
      <c r="T13" s="129"/>
      <c r="U13" s="129"/>
      <c r="V13" s="129"/>
      <c r="W13" s="129"/>
      <c r="X13" s="129"/>
      <c r="Y13" s="130">
        <f t="shared" si="0"/>
        <v>13.02</v>
      </c>
      <c r="Z13" s="130">
        <f t="shared" si="1"/>
        <v>9.18</v>
      </c>
      <c r="AA13" s="130">
        <f t="shared" si="2"/>
        <v>28.98</v>
      </c>
      <c r="AB13" s="130">
        <f t="shared" si="3"/>
        <v>41.82</v>
      </c>
      <c r="AC13" s="129">
        <f t="shared" si="4"/>
        <v>0.31</v>
      </c>
      <c r="AD13" s="129">
        <f t="shared" si="5"/>
        <v>0.82</v>
      </c>
      <c r="AE13" s="129">
        <f t="shared" si="6"/>
        <v>0.58648648648648649</v>
      </c>
      <c r="AF13" s="129">
        <f t="shared" si="7"/>
        <v>0.59067796610169498</v>
      </c>
      <c r="AG13" s="129">
        <f t="shared" si="8"/>
        <v>1.7222222222222217</v>
      </c>
      <c r="AH13" s="129">
        <f t="shared" si="9"/>
        <v>0.84146341463414631</v>
      </c>
      <c r="AI13" s="129">
        <f t="shared" si="10"/>
        <v>0.58967741935483875</v>
      </c>
    </row>
    <row r="14" spans="2:35" customFormat="1" x14ac:dyDescent="0.3">
      <c r="B14" s="128"/>
      <c r="C14" s="44"/>
      <c r="D14" s="44"/>
      <c r="E14" s="128">
        <v>93</v>
      </c>
      <c r="F14" s="128">
        <v>42</v>
      </c>
      <c r="G14" s="128">
        <v>51</v>
      </c>
      <c r="H14" s="44"/>
      <c r="I14" s="44" t="s">
        <v>142</v>
      </c>
      <c r="J14" s="44" t="s">
        <v>165</v>
      </c>
      <c r="K14" s="44" t="s">
        <v>154</v>
      </c>
      <c r="L14" s="129">
        <v>26</v>
      </c>
      <c r="M14" s="129">
        <v>5</v>
      </c>
      <c r="N14" s="129">
        <v>16</v>
      </c>
      <c r="O14" s="129">
        <v>46</v>
      </c>
      <c r="P14" s="129">
        <v>62</v>
      </c>
      <c r="Q14" s="129">
        <v>90</v>
      </c>
      <c r="R14" s="129">
        <v>84</v>
      </c>
      <c r="S14" s="129">
        <v>74</v>
      </c>
      <c r="T14" s="129"/>
      <c r="U14" s="129"/>
      <c r="V14" s="129"/>
      <c r="W14" s="129"/>
      <c r="X14" s="129"/>
      <c r="Y14" s="130">
        <f t="shared" si="0"/>
        <v>26.04</v>
      </c>
      <c r="Z14" s="130">
        <f t="shared" si="1"/>
        <v>5.1000000000000014</v>
      </c>
      <c r="AA14" s="130">
        <f t="shared" si="2"/>
        <v>15.96</v>
      </c>
      <c r="AB14" s="130">
        <f t="shared" si="3"/>
        <v>45.9</v>
      </c>
      <c r="AC14" s="129">
        <f t="shared" si="4"/>
        <v>0.62</v>
      </c>
      <c r="AD14" s="129">
        <f t="shared" si="5"/>
        <v>0.9</v>
      </c>
      <c r="AE14" s="129">
        <f t="shared" si="6"/>
        <v>0.83622350674373791</v>
      </c>
      <c r="AF14" s="129">
        <f t="shared" si="7"/>
        <v>0.7419980601357905</v>
      </c>
      <c r="AG14" s="129">
        <f t="shared" si="8"/>
        <v>6.2000000000000011</v>
      </c>
      <c r="AH14" s="129">
        <f t="shared" si="9"/>
        <v>0.42222222222222222</v>
      </c>
      <c r="AI14" s="129">
        <f t="shared" si="10"/>
        <v>0.7735483870967742</v>
      </c>
    </row>
    <row r="15" spans="2:35" customFormat="1" x14ac:dyDescent="0.3">
      <c r="B15" s="128"/>
      <c r="C15" s="44"/>
      <c r="D15" s="44"/>
      <c r="E15" s="128">
        <v>93</v>
      </c>
      <c r="F15" s="128">
        <v>42</v>
      </c>
      <c r="G15" s="128">
        <v>51</v>
      </c>
      <c r="H15" s="44"/>
      <c r="I15" s="44" t="s">
        <v>159</v>
      </c>
      <c r="J15" s="44" t="s">
        <v>165</v>
      </c>
      <c r="K15" s="44" t="s">
        <v>154</v>
      </c>
      <c r="L15" s="129">
        <v>3</v>
      </c>
      <c r="M15" s="129">
        <v>0</v>
      </c>
      <c r="N15" s="129">
        <v>39</v>
      </c>
      <c r="O15" s="129">
        <v>51</v>
      </c>
      <c r="P15" s="129">
        <v>7</v>
      </c>
      <c r="Q15" s="129">
        <v>100</v>
      </c>
      <c r="R15" s="129">
        <v>100</v>
      </c>
      <c r="S15" s="129">
        <v>57</v>
      </c>
      <c r="T15" s="129"/>
      <c r="U15" s="129"/>
      <c r="V15" s="129"/>
      <c r="W15" s="129"/>
      <c r="X15" s="129"/>
      <c r="Y15" s="130">
        <f t="shared" si="0"/>
        <v>2.94</v>
      </c>
      <c r="Z15" s="130">
        <f t="shared" si="1"/>
        <v>0</v>
      </c>
      <c r="AA15" s="130">
        <f t="shared" si="2"/>
        <v>39.06</v>
      </c>
      <c r="AB15" s="130">
        <f t="shared" si="3"/>
        <v>51</v>
      </c>
      <c r="AC15" s="129">
        <f t="shared" si="4"/>
        <v>6.9999999999999993E-2</v>
      </c>
      <c r="AD15" s="129">
        <f t="shared" si="5"/>
        <v>1</v>
      </c>
      <c r="AE15" s="129">
        <f t="shared" si="6"/>
        <v>1</v>
      </c>
      <c r="AF15" s="129">
        <f t="shared" si="7"/>
        <v>0.56628914057295132</v>
      </c>
      <c r="AG15" s="132" t="s">
        <v>411</v>
      </c>
      <c r="AH15" s="129">
        <f t="shared" si="9"/>
        <v>0.93</v>
      </c>
      <c r="AI15" s="129">
        <f t="shared" si="10"/>
        <v>0.57999999999999996</v>
      </c>
    </row>
    <row r="16" spans="2:35" customFormat="1" x14ac:dyDescent="0.3">
      <c r="B16" s="128">
        <v>17</v>
      </c>
      <c r="C16" s="44" t="s">
        <v>96</v>
      </c>
      <c r="D16" s="44" t="s">
        <v>257</v>
      </c>
      <c r="E16" s="128">
        <f>63+74</f>
        <v>137</v>
      </c>
      <c r="F16" s="128">
        <v>63</v>
      </c>
      <c r="G16" s="128">
        <v>74</v>
      </c>
      <c r="H16" s="44" t="s">
        <v>82</v>
      </c>
      <c r="I16" s="44"/>
      <c r="J16" s="44" t="s">
        <v>205</v>
      </c>
      <c r="K16" s="44" t="s">
        <v>94</v>
      </c>
      <c r="L16" s="129"/>
      <c r="M16" s="129"/>
      <c r="N16" s="129"/>
      <c r="O16" s="129"/>
      <c r="P16" s="129">
        <v>98.4</v>
      </c>
      <c r="Q16" s="129">
        <v>60.7</v>
      </c>
      <c r="R16" s="129"/>
      <c r="S16" s="129"/>
      <c r="T16" s="129"/>
      <c r="U16" s="129"/>
      <c r="V16" s="129"/>
      <c r="W16" s="129">
        <v>0.83399999999999996</v>
      </c>
      <c r="X16" s="129" t="s">
        <v>201</v>
      </c>
      <c r="Y16" s="130">
        <f>$F16*$P16/100</f>
        <v>61.992000000000004</v>
      </c>
      <c r="Z16" s="130">
        <f>$G16-$AB16</f>
        <v>29.082000000000001</v>
      </c>
      <c r="AA16" s="130">
        <f>$F16-$Y16</f>
        <v>1.0079999999999956</v>
      </c>
      <c r="AB16" s="130">
        <f>$G16*$Q16/100</f>
        <v>44.917999999999999</v>
      </c>
      <c r="AC16" s="129">
        <f>$Y16/($Y16+$AA16)</f>
        <v>0.9840000000000001</v>
      </c>
      <c r="AD16" s="129">
        <f>$AB16/($Z16+$AB16)</f>
        <v>0.60699999999999998</v>
      </c>
      <c r="AE16" s="129">
        <f>$Y16/($Y16+$Z16)</f>
        <v>0.6806772514658409</v>
      </c>
      <c r="AF16" s="129">
        <f>$AB16/($AA16+$AB16)</f>
        <v>0.9780516483037931</v>
      </c>
      <c r="AG16" s="129">
        <f>$AC16/(1-$AD16)</f>
        <v>2.5038167938931299</v>
      </c>
      <c r="AH16" s="129">
        <f>(1-$AC16)/$AD16</f>
        <v>2.6359143327841686E-2</v>
      </c>
      <c r="AI16" s="129">
        <f>($Y16+$AB16)/($Y16+$Z16+$AA16+$AB16)</f>
        <v>0.78036496350364959</v>
      </c>
    </row>
    <row r="17" spans="2:36" customFormat="1" x14ac:dyDescent="0.3">
      <c r="B17" s="128"/>
      <c r="C17" s="44"/>
      <c r="D17" s="44"/>
      <c r="E17" s="128">
        <f t="shared" ref="E17:E20" si="11">63+74</f>
        <v>137</v>
      </c>
      <c r="F17" s="128">
        <v>63</v>
      </c>
      <c r="G17" s="128">
        <v>74</v>
      </c>
      <c r="H17" s="44"/>
      <c r="I17" s="44" t="s">
        <v>83</v>
      </c>
      <c r="J17" s="131" t="s">
        <v>378</v>
      </c>
      <c r="K17" s="44" t="s">
        <v>91</v>
      </c>
      <c r="L17" s="129"/>
      <c r="M17" s="129"/>
      <c r="N17" s="129"/>
      <c r="O17" s="129"/>
      <c r="P17" s="129">
        <v>92.1</v>
      </c>
      <c r="Q17" s="129">
        <v>85.7</v>
      </c>
      <c r="R17" s="129"/>
      <c r="S17" s="129"/>
      <c r="T17" s="129"/>
      <c r="U17" s="129"/>
      <c r="V17" s="129"/>
      <c r="W17" s="129">
        <v>0.90600000000000003</v>
      </c>
      <c r="X17" s="129" t="s">
        <v>200</v>
      </c>
      <c r="Y17" s="130">
        <f>$F17*$P17/100</f>
        <v>58.022999999999996</v>
      </c>
      <c r="Z17" s="130">
        <f>$G17-$AB17</f>
        <v>10.582000000000001</v>
      </c>
      <c r="AA17" s="130">
        <f>$F17-$Y17</f>
        <v>4.9770000000000039</v>
      </c>
      <c r="AB17" s="130">
        <f>$G17*$Q17/100</f>
        <v>63.417999999999999</v>
      </c>
      <c r="AC17" s="129">
        <f>$Y17/($Y17+$AA17)</f>
        <v>0.92099999999999993</v>
      </c>
      <c r="AD17" s="129">
        <f>$AB17/($Z17+$AB17)</f>
        <v>0.85699999999999998</v>
      </c>
      <c r="AE17" s="129">
        <f>$Y17/($Y17+$Z17)</f>
        <v>0.84575468260330888</v>
      </c>
      <c r="AF17" s="129">
        <f>$AB17/($AA17+$AB17)</f>
        <v>0.92723152277213228</v>
      </c>
      <c r="AG17" s="129">
        <f>$AC17/(1-$AD17)</f>
        <v>6.4405594405594391</v>
      </c>
      <c r="AH17" s="129">
        <f>(1-$AC17)/$AD17</f>
        <v>9.2182030338389814E-2</v>
      </c>
      <c r="AI17" s="129">
        <f>($Y17+$AB17)/($Y17+$Z17+$AA17+$AB17)</f>
        <v>0.88643065693430656</v>
      </c>
    </row>
    <row r="18" spans="2:36" customFormat="1" x14ac:dyDescent="0.3">
      <c r="B18" s="128"/>
      <c r="C18" s="44"/>
      <c r="D18" s="44"/>
      <c r="E18" s="128">
        <f t="shared" si="11"/>
        <v>137</v>
      </c>
      <c r="F18" s="128">
        <v>63</v>
      </c>
      <c r="G18" s="128">
        <v>74</v>
      </c>
      <c r="H18" s="44"/>
      <c r="I18" s="44" t="s">
        <v>139</v>
      </c>
      <c r="J18" s="44" t="s">
        <v>379</v>
      </c>
      <c r="K18" s="44" t="s">
        <v>92</v>
      </c>
      <c r="L18" s="129"/>
      <c r="M18" s="129"/>
      <c r="N18" s="129"/>
      <c r="O18" s="129"/>
      <c r="P18" s="129">
        <v>87.3</v>
      </c>
      <c r="Q18" s="129">
        <v>75</v>
      </c>
      <c r="R18" s="129"/>
      <c r="S18" s="129"/>
      <c r="T18" s="129"/>
      <c r="U18" s="129"/>
      <c r="V18" s="129"/>
      <c r="W18" s="129">
        <v>0.86099999999999999</v>
      </c>
      <c r="X18" s="129" t="s">
        <v>204</v>
      </c>
      <c r="Y18" s="130">
        <f>$F18*$P18/100</f>
        <v>54.998999999999995</v>
      </c>
      <c r="Z18" s="130">
        <f>$G18-$AB18</f>
        <v>18.5</v>
      </c>
      <c r="AA18" s="130">
        <f>$F18-$Y18</f>
        <v>8.0010000000000048</v>
      </c>
      <c r="AB18" s="130">
        <f>$G18*$Q18/100</f>
        <v>55.5</v>
      </c>
      <c r="AC18" s="129">
        <f>$Y18/($Y18+$AA18)</f>
        <v>0.87299999999999989</v>
      </c>
      <c r="AD18" s="129">
        <f>$AB18/($Z18+$AB18)</f>
        <v>0.75</v>
      </c>
      <c r="AE18" s="129">
        <f>$Y18/($Y18+$Z18)</f>
        <v>0.74829589518224737</v>
      </c>
      <c r="AF18" s="129">
        <f>$AB18/($AA18+$AB18)</f>
        <v>0.87400198422072084</v>
      </c>
      <c r="AG18" s="129">
        <f>$AC18/(1-$AD18)</f>
        <v>3.4919999999999995</v>
      </c>
      <c r="AH18" s="129">
        <f>(1-$AC18)/$AD18</f>
        <v>0.16933333333333347</v>
      </c>
      <c r="AI18" s="129">
        <f>($Y18+$AB18)/($Y18+$Z18+$AA18+$AB18)</f>
        <v>0.80656204379562035</v>
      </c>
    </row>
    <row r="19" spans="2:36" customFormat="1" x14ac:dyDescent="0.3">
      <c r="B19" s="128"/>
      <c r="C19" s="44"/>
      <c r="D19" s="44"/>
      <c r="E19" s="128">
        <f t="shared" si="11"/>
        <v>137</v>
      </c>
      <c r="F19" s="128">
        <v>63</v>
      </c>
      <c r="G19" s="128">
        <v>74</v>
      </c>
      <c r="H19" s="44"/>
      <c r="I19" s="44" t="s">
        <v>38</v>
      </c>
      <c r="J19" s="44">
        <v>20.8</v>
      </c>
      <c r="K19" s="44" t="s">
        <v>93</v>
      </c>
      <c r="L19" s="129"/>
      <c r="M19" s="129"/>
      <c r="N19" s="129"/>
      <c r="O19" s="129"/>
      <c r="P19" s="129">
        <v>77.8</v>
      </c>
      <c r="Q19" s="129">
        <v>66.099999999999994</v>
      </c>
      <c r="R19" s="129"/>
      <c r="S19" s="129"/>
      <c r="T19" s="129"/>
      <c r="U19" s="129"/>
      <c r="V19" s="129"/>
      <c r="W19" s="129">
        <v>0.74399999999999999</v>
      </c>
      <c r="X19" s="129" t="s">
        <v>203</v>
      </c>
      <c r="Y19" s="130">
        <f>$F19*$P19/100</f>
        <v>49.013999999999996</v>
      </c>
      <c r="Z19" s="130">
        <f>$G19-$AB19</f>
        <v>25.086000000000006</v>
      </c>
      <c r="AA19" s="130">
        <f>$F19-$Y19</f>
        <v>13.986000000000004</v>
      </c>
      <c r="AB19" s="130">
        <f>$G19*$Q19/100</f>
        <v>48.913999999999994</v>
      </c>
      <c r="AC19" s="129">
        <f>$Y19/($Y19+$AA19)</f>
        <v>0.77799999999999991</v>
      </c>
      <c r="AD19" s="129">
        <f>$AB19/($Z19+$AB19)</f>
        <v>0.66099999999999992</v>
      </c>
      <c r="AE19" s="129">
        <f>$Y19/($Y19+$Z19)</f>
        <v>0.66145748987854247</v>
      </c>
      <c r="AF19" s="129">
        <f>$AB19/($AA19+$AB19)</f>
        <v>0.77764705882352936</v>
      </c>
      <c r="AG19" s="129">
        <f>$AC19/(1-$AD19)</f>
        <v>2.2949852507374624</v>
      </c>
      <c r="AH19" s="129">
        <f>(1-$AC19)/$AD19</f>
        <v>0.33585476550680804</v>
      </c>
      <c r="AI19" s="129">
        <f>($Y19+$AB19)/($Y19+$Z19+$AA19+$AB19)</f>
        <v>0.71480291970802923</v>
      </c>
    </row>
    <row r="20" spans="2:36" customFormat="1" x14ac:dyDescent="0.3">
      <c r="B20" s="132"/>
      <c r="C20" s="146"/>
      <c r="D20" s="44"/>
      <c r="E20" s="128">
        <f t="shared" si="11"/>
        <v>137</v>
      </c>
      <c r="F20" s="128">
        <v>63</v>
      </c>
      <c r="G20" s="128">
        <v>74</v>
      </c>
      <c r="H20" s="44"/>
      <c r="I20" s="44" t="s">
        <v>142</v>
      </c>
      <c r="J20" s="44">
        <v>2</v>
      </c>
      <c r="K20" s="44"/>
      <c r="L20" s="139"/>
      <c r="M20" s="139"/>
      <c r="N20" s="139"/>
      <c r="O20" s="139"/>
      <c r="P20" s="129">
        <v>66.7</v>
      </c>
      <c r="Q20" s="129">
        <v>82.1</v>
      </c>
      <c r="R20" s="129"/>
      <c r="S20" s="129"/>
      <c r="T20" s="129"/>
      <c r="U20" s="129"/>
      <c r="V20" s="129"/>
      <c r="W20" s="129">
        <v>0.80700000000000005</v>
      </c>
      <c r="X20" s="129" t="s">
        <v>202</v>
      </c>
      <c r="Y20" s="133">
        <f>$F20*$P20/100</f>
        <v>42.021000000000001</v>
      </c>
      <c r="Z20" s="133">
        <f>$G20-$AB20</f>
        <v>13.246000000000002</v>
      </c>
      <c r="AA20" s="133">
        <f>$F20-$Y20</f>
        <v>20.978999999999999</v>
      </c>
      <c r="AB20" s="133">
        <f>$G20*$Q20/100</f>
        <v>60.753999999999998</v>
      </c>
      <c r="AC20" s="134">
        <f>$Y20/($Y20+$AA20)</f>
        <v>0.66700000000000004</v>
      </c>
      <c r="AD20" s="134">
        <f>$AB20/($Z20+$AB20)</f>
        <v>0.82099999999999995</v>
      </c>
      <c r="AE20" s="134">
        <f>$Y20/($Y20+$Z20)</f>
        <v>0.76032713916080119</v>
      </c>
      <c r="AF20" s="134">
        <f>$AB20/($AA20+$AB20)</f>
        <v>0.743322770484382</v>
      </c>
      <c r="AG20" s="134">
        <f>$AC20/(1-$AD20)</f>
        <v>3.7262569832402228</v>
      </c>
      <c r="AH20" s="129">
        <f>(1-$AC20)/$AD20</f>
        <v>0.4056029232643118</v>
      </c>
      <c r="AI20" s="129">
        <f>($Y20+$AB20)/($Y20+$Z20+$AA20+$AB20)</f>
        <v>0.75018248175182489</v>
      </c>
    </row>
    <row r="21" spans="2:36" customFormat="1" x14ac:dyDescent="0.3">
      <c r="B21" s="128">
        <v>18</v>
      </c>
      <c r="C21" s="44" t="s">
        <v>54</v>
      </c>
      <c r="D21" s="44" t="s">
        <v>395</v>
      </c>
      <c r="E21" s="137" t="s">
        <v>409</v>
      </c>
      <c r="F21" s="137" t="s">
        <v>409</v>
      </c>
      <c r="G21" s="137" t="s">
        <v>409</v>
      </c>
      <c r="H21" s="44" t="s">
        <v>82</v>
      </c>
      <c r="I21" s="44"/>
      <c r="J21" s="44">
        <v>306</v>
      </c>
      <c r="K21" s="44" t="s">
        <v>94</v>
      </c>
      <c r="L21" s="129"/>
      <c r="M21" s="129"/>
      <c r="N21" s="129"/>
      <c r="O21" s="129"/>
      <c r="P21" s="129">
        <v>69.599999999999994</v>
      </c>
      <c r="Q21" s="129">
        <v>70.400000000000006</v>
      </c>
      <c r="R21" s="129">
        <v>66.7</v>
      </c>
      <c r="S21" s="129">
        <v>73.099999999999994</v>
      </c>
      <c r="T21" s="129"/>
      <c r="U21" s="129"/>
      <c r="V21" s="129"/>
      <c r="W21" s="129">
        <v>0.71</v>
      </c>
      <c r="X21" s="129"/>
      <c r="Y21" s="137" t="s">
        <v>409</v>
      </c>
      <c r="Z21" s="137" t="s">
        <v>409</v>
      </c>
      <c r="AA21" s="137" t="s">
        <v>409</v>
      </c>
      <c r="AB21" s="137" t="s">
        <v>409</v>
      </c>
      <c r="AC21" s="137" t="s">
        <v>409</v>
      </c>
      <c r="AD21" s="137" t="s">
        <v>409</v>
      </c>
      <c r="AE21" s="137" t="s">
        <v>409</v>
      </c>
      <c r="AF21" s="137" t="s">
        <v>409</v>
      </c>
      <c r="AG21" s="137" t="s">
        <v>409</v>
      </c>
      <c r="AH21" s="137" t="s">
        <v>409</v>
      </c>
      <c r="AI21" s="137" t="s">
        <v>409</v>
      </c>
    </row>
    <row r="22" spans="2:36" customFormat="1" x14ac:dyDescent="0.3">
      <c r="B22" s="128"/>
      <c r="C22" s="44"/>
      <c r="D22" s="44"/>
      <c r="E22" s="137" t="s">
        <v>409</v>
      </c>
      <c r="F22" s="137" t="s">
        <v>409</v>
      </c>
      <c r="G22" s="137" t="s">
        <v>409</v>
      </c>
      <c r="H22" s="44"/>
      <c r="I22" s="44" t="s">
        <v>407</v>
      </c>
      <c r="J22" s="44">
        <v>3.2</v>
      </c>
      <c r="K22" s="44" t="s">
        <v>206</v>
      </c>
      <c r="L22" s="129"/>
      <c r="M22" s="129"/>
      <c r="N22" s="129"/>
      <c r="O22" s="129"/>
      <c r="P22" s="129">
        <v>65.2</v>
      </c>
      <c r="Q22" s="129">
        <v>81.8</v>
      </c>
      <c r="R22" s="129">
        <v>79</v>
      </c>
      <c r="S22" s="129">
        <v>69.2</v>
      </c>
      <c r="T22" s="129"/>
      <c r="U22" s="129"/>
      <c r="V22" s="129"/>
      <c r="W22" s="129">
        <v>0.74</v>
      </c>
      <c r="X22" s="129"/>
      <c r="Y22" s="137" t="s">
        <v>409</v>
      </c>
      <c r="Z22" s="137" t="s">
        <v>409</v>
      </c>
      <c r="AA22" s="137" t="s">
        <v>409</v>
      </c>
      <c r="AB22" s="137" t="s">
        <v>409</v>
      </c>
      <c r="AC22" s="137" t="s">
        <v>409</v>
      </c>
      <c r="AD22" s="137" t="s">
        <v>409</v>
      </c>
      <c r="AE22" s="137" t="s">
        <v>409</v>
      </c>
      <c r="AF22" s="137" t="s">
        <v>409</v>
      </c>
      <c r="AG22" s="137" t="s">
        <v>409</v>
      </c>
      <c r="AH22" s="137" t="s">
        <v>409</v>
      </c>
      <c r="AI22" s="137" t="s">
        <v>409</v>
      </c>
    </row>
    <row r="23" spans="2:36" customFormat="1" x14ac:dyDescent="0.3">
      <c r="B23" s="128">
        <v>19</v>
      </c>
      <c r="C23" s="44" t="s">
        <v>55</v>
      </c>
      <c r="D23" s="138" t="s">
        <v>260</v>
      </c>
      <c r="E23" s="115"/>
      <c r="F23" s="115"/>
      <c r="G23" s="115"/>
      <c r="H23" s="155"/>
      <c r="I23" s="155"/>
      <c r="J23" s="155"/>
      <c r="K23" s="155"/>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90"/>
    </row>
    <row r="24" spans="2:36" customFormat="1" x14ac:dyDescent="0.3">
      <c r="B24" s="128"/>
      <c r="C24" s="44"/>
      <c r="D24" s="138" t="s">
        <v>414</v>
      </c>
      <c r="E24" s="128">
        <f>11+172</f>
        <v>183</v>
      </c>
      <c r="F24" s="128">
        <v>11</v>
      </c>
      <c r="G24" s="128">
        <v>172</v>
      </c>
      <c r="H24" s="44" t="s">
        <v>82</v>
      </c>
      <c r="I24" s="44"/>
      <c r="J24" s="44">
        <v>312</v>
      </c>
      <c r="K24" s="44" t="s">
        <v>94</v>
      </c>
      <c r="L24" s="129"/>
      <c r="M24" s="129"/>
      <c r="N24" s="129"/>
      <c r="O24" s="129"/>
      <c r="P24" s="129">
        <v>91</v>
      </c>
      <c r="Q24" s="129">
        <v>82</v>
      </c>
      <c r="R24" s="129"/>
      <c r="S24" s="129"/>
      <c r="T24" s="129"/>
      <c r="U24" s="129"/>
      <c r="V24" s="129"/>
      <c r="W24" s="129">
        <v>0.91200000000000003</v>
      </c>
      <c r="X24" s="129"/>
      <c r="Y24" s="130">
        <f>$F24*$P24/100</f>
        <v>10.01</v>
      </c>
      <c r="Z24" s="130">
        <f>$G24-$AB24</f>
        <v>30.960000000000008</v>
      </c>
      <c r="AA24" s="130">
        <f>$F24-$Y24</f>
        <v>0.99000000000000021</v>
      </c>
      <c r="AB24" s="130">
        <f>$G24*$Q24/100</f>
        <v>141.04</v>
      </c>
      <c r="AC24" s="129">
        <f>$Y24/($Y24+$AA24)</f>
        <v>0.91</v>
      </c>
      <c r="AD24" s="129">
        <f>$AB24/($Z24+$AB24)</f>
        <v>0.82</v>
      </c>
      <c r="AE24" s="129">
        <f>$Y24/($Y24+$Z24)</f>
        <v>0.24432511593849154</v>
      </c>
      <c r="AF24" s="129">
        <f>$AB24/($AA24+$AB24)</f>
        <v>0.99302964162500873</v>
      </c>
      <c r="AG24" s="129">
        <f>$AC24/(1-$AD24)</f>
        <v>5.0555555555555545</v>
      </c>
      <c r="AH24" s="129">
        <f>(1-$AC24)/$AD24</f>
        <v>0.10975609756097558</v>
      </c>
      <c r="AI24" s="129">
        <f>($Y24+$AB24)/($Y24+$Z24+$AA24+$AB24)</f>
        <v>0.82540983606557372</v>
      </c>
      <c r="AJ24" s="90"/>
    </row>
    <row r="25" spans="2:36" customFormat="1" x14ac:dyDescent="0.3">
      <c r="B25" s="128"/>
      <c r="C25" s="44"/>
      <c r="D25" s="44" t="s">
        <v>408</v>
      </c>
      <c r="E25" s="128">
        <f>21+172</f>
        <v>193</v>
      </c>
      <c r="F25" s="128">
        <v>21</v>
      </c>
      <c r="G25" s="128">
        <v>172</v>
      </c>
      <c r="H25" s="44" t="s">
        <v>82</v>
      </c>
      <c r="I25" s="44"/>
      <c r="J25" s="44">
        <v>310</v>
      </c>
      <c r="K25" s="44" t="s">
        <v>94</v>
      </c>
      <c r="L25" s="129"/>
      <c r="M25" s="129"/>
      <c r="N25" s="129"/>
      <c r="O25" s="129"/>
      <c r="P25" s="129">
        <v>67</v>
      </c>
      <c r="Q25" s="129">
        <v>79</v>
      </c>
      <c r="R25" s="129"/>
      <c r="S25" s="129"/>
      <c r="T25" s="129"/>
      <c r="U25" s="129"/>
      <c r="V25" s="129"/>
      <c r="W25" s="129">
        <v>0.77200000000000002</v>
      </c>
      <c r="X25" s="129"/>
      <c r="Y25" s="130">
        <f t="shared" si="0"/>
        <v>14.07</v>
      </c>
      <c r="Z25" s="130">
        <f t="shared" si="1"/>
        <v>36.120000000000005</v>
      </c>
      <c r="AA25" s="130">
        <f t="shared" si="2"/>
        <v>6.93</v>
      </c>
      <c r="AB25" s="130">
        <f t="shared" si="3"/>
        <v>135.88</v>
      </c>
      <c r="AC25" s="129">
        <f t="shared" si="4"/>
        <v>0.67</v>
      </c>
      <c r="AD25" s="129">
        <f t="shared" si="5"/>
        <v>0.78999999999999992</v>
      </c>
      <c r="AE25" s="129">
        <f t="shared" si="6"/>
        <v>0.28033472803347276</v>
      </c>
      <c r="AF25" s="129">
        <f t="shared" si="7"/>
        <v>0.95147398641551706</v>
      </c>
      <c r="AG25" s="129">
        <f t="shared" si="8"/>
        <v>3.1904761904761894</v>
      </c>
      <c r="AH25" s="129">
        <f t="shared" si="9"/>
        <v>0.41772151898734178</v>
      </c>
      <c r="AI25" s="129">
        <f t="shared" si="10"/>
        <v>0.77694300518134707</v>
      </c>
      <c r="AJ25" s="90"/>
    </row>
  </sheetData>
  <sheetProtection algorithmName="SHA-512" hashValue="L7AdUeU4O3IghzNPwEbx4RiubaEzCeTeVvBvEf2wmQh/DH/gjx3vf0H//6e8/Wot/1rC6FTki8tA5XzC7kYWQQ==" saltValue="w4un9nPFPoXP/1mCHlQ1kA==" spinCount="100000" sheet="1" objects="1" scenarios="1" selectLockedCells="1" selectUnlockedCells="1"/>
  <mergeCells count="12">
    <mergeCell ref="B1:B3"/>
    <mergeCell ref="C1:C3"/>
    <mergeCell ref="D1:G1"/>
    <mergeCell ref="H1:K1"/>
    <mergeCell ref="Y1:AI1"/>
    <mergeCell ref="D2:D3"/>
    <mergeCell ref="H2:H3"/>
    <mergeCell ref="I2:I3"/>
    <mergeCell ref="J2:J3"/>
    <mergeCell ref="K2:K3"/>
    <mergeCell ref="W2:X2"/>
    <mergeCell ref="L1:X1"/>
  </mergeCells>
  <phoneticPr fontId="3"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3</vt:i4>
      </vt:variant>
    </vt:vector>
  </HeadingPairs>
  <TitlesOfParts>
    <vt:vector size="3" baseType="lpstr">
      <vt:lpstr>기초특성(19편)</vt:lpstr>
      <vt:lpstr>자료추출(목표질환-건성안)</vt:lpstr>
      <vt:lpstr>자료추출(목표질환-oGVHD)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2023-03-07T00:51:40Z</dcterms:created>
  <dcterms:modified xsi:type="dcterms:W3CDTF">2023-11-22T01:56:17Z</dcterms:modified>
</cp:coreProperties>
</file>