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aIFGBrWqJLuJGjU1i37QneXyrnyfCUSxP/opwPgBwMx6HVOWCuQNvYpcH/bAZeAqbiz7Oc4V2h58XUXVuuTohQ==" saltValue="WpcVUZKMVVdLtBLWM5ih3w==" spinCount="100000"/>
  <workbookPr defaultThemeVersion="164011"/>
  <mc:AlternateContent xmlns:mc="http://schemas.openxmlformats.org/markup-compatibility/2006">
    <mc:Choice Requires="x15">
      <x15ac:absPath xmlns:x15ac="http://schemas.microsoft.com/office/spreadsheetml/2010/11/ac" url="D:\2021\온열치료\"/>
    </mc:Choice>
  </mc:AlternateContent>
  <bookViews>
    <workbookView xWindow="0" yWindow="0" windowWidth="20670" windowHeight="11025"/>
  </bookViews>
  <sheets>
    <sheet name="1_문헌특성" sheetId="1" r:id="rId1"/>
    <sheet name="2_결과지표_연속형" sheetId="2" r:id="rId2"/>
    <sheet name="3_결과지표_범주형" sheetId="3" r:id="rId3"/>
    <sheet name="4_비뚤림위험평가" sheetId="4" r:id="rId4"/>
    <sheet name="약어" sheetId="5" r:id="rId5"/>
  </sheets>
  <externalReferences>
    <externalReference r:id="rId6"/>
  </externalReferences>
  <definedNames>
    <definedName name="_xlnm._FilterDatabase" localSheetId="0" hidden="1">'1_문헌특성'!$A$4:$BH$16</definedName>
    <definedName name="_xlnm._FilterDatabase" localSheetId="1" hidden="1">'2_결과지표_연속형'!$B$2:$AC$2</definedName>
    <definedName name="_xlnm._FilterDatabase" localSheetId="2" hidden="1">'3_결과지표_범주형'!$B$2:$AA$2</definedName>
    <definedName name="_xlnm._FilterDatabase" localSheetId="3">'4_비뚤림위험평가'!$A$6:$AO$18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9" i="3" l="1"/>
  <c r="J309" i="3"/>
  <c r="I309" i="3"/>
  <c r="H309" i="3"/>
  <c r="G309" i="3"/>
  <c r="F309" i="3"/>
  <c r="E309" i="3"/>
  <c r="D309" i="3"/>
  <c r="C309" i="3"/>
  <c r="K308" i="3"/>
  <c r="J308" i="3"/>
  <c r="I308" i="3"/>
  <c r="H308" i="3"/>
  <c r="G308" i="3"/>
  <c r="F308" i="3"/>
  <c r="E308" i="3"/>
  <c r="D308" i="3"/>
  <c r="C308" i="3"/>
  <c r="K307" i="3"/>
  <c r="J307" i="3"/>
  <c r="I307" i="3"/>
  <c r="H307" i="3"/>
  <c r="G307" i="3"/>
  <c r="F307" i="3"/>
  <c r="E307" i="3"/>
  <c r="D307" i="3"/>
  <c r="C307" i="3"/>
  <c r="K306" i="3"/>
  <c r="J306" i="3"/>
  <c r="I306" i="3"/>
  <c r="H306" i="3"/>
  <c r="G306" i="3"/>
  <c r="F306" i="3"/>
  <c r="E306" i="3"/>
  <c r="D306" i="3"/>
  <c r="C306" i="3"/>
  <c r="K305" i="3"/>
  <c r="J305" i="3"/>
  <c r="I305" i="3"/>
  <c r="H305" i="3"/>
  <c r="G305" i="3"/>
  <c r="F305" i="3"/>
  <c r="E305" i="3"/>
  <c r="D305" i="3"/>
  <c r="C305" i="3"/>
  <c r="K304" i="3"/>
  <c r="J304" i="3"/>
  <c r="I304" i="3"/>
  <c r="H304" i="3"/>
  <c r="G304" i="3"/>
  <c r="F304" i="3"/>
  <c r="E304" i="3"/>
  <c r="D304" i="3"/>
  <c r="C304" i="3"/>
  <c r="K303" i="3"/>
  <c r="J303" i="3"/>
  <c r="I303" i="3"/>
  <c r="H303" i="3"/>
  <c r="G303" i="3"/>
  <c r="F303" i="3"/>
  <c r="E303" i="3"/>
  <c r="D303" i="3"/>
  <c r="C303" i="3"/>
  <c r="K302" i="3"/>
  <c r="J302" i="3"/>
  <c r="I302" i="3"/>
  <c r="H302" i="3"/>
  <c r="G302" i="3"/>
  <c r="F302" i="3"/>
  <c r="E302" i="3"/>
  <c r="D302" i="3"/>
  <c r="C302" i="3"/>
  <c r="K301" i="3"/>
  <c r="J301" i="3"/>
  <c r="I301" i="3"/>
  <c r="H301" i="3"/>
  <c r="G301" i="3"/>
  <c r="F301" i="3"/>
  <c r="E301" i="3"/>
  <c r="D301" i="3"/>
  <c r="C301" i="3"/>
  <c r="A4" i="3" l="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 i="3"/>
  <c r="C12" i="2" l="1"/>
  <c r="D12" i="2"/>
  <c r="E12" i="2"/>
  <c r="F12" i="2"/>
  <c r="G12" i="2"/>
  <c r="H12" i="2"/>
  <c r="I12" i="2"/>
  <c r="J12" i="2"/>
  <c r="K12" i="2"/>
  <c r="U250" i="3" l="1"/>
  <c r="S250" i="3"/>
  <c r="U249" i="3"/>
  <c r="S249" i="3"/>
  <c r="U248" i="3"/>
  <c r="S248" i="3"/>
  <c r="U247" i="3"/>
  <c r="S247" i="3"/>
  <c r="U246" i="3"/>
  <c r="S246" i="3"/>
  <c r="S245" i="3"/>
  <c r="U245" i="3"/>
  <c r="U244" i="3"/>
  <c r="S244" i="3"/>
  <c r="U243" i="3"/>
  <c r="S243" i="3"/>
  <c r="U242" i="3"/>
  <c r="S242" i="3"/>
  <c r="T238" i="3"/>
  <c r="U226" i="3" l="1"/>
  <c r="S226" i="3"/>
  <c r="U225" i="3"/>
  <c r="U224" i="3"/>
  <c r="S225" i="3"/>
  <c r="S224" i="3"/>
  <c r="U160" i="3"/>
  <c r="S160" i="3"/>
  <c r="U159" i="3"/>
  <c r="S159" i="3"/>
  <c r="U158" i="3"/>
  <c r="S158" i="3"/>
  <c r="C158" i="3"/>
  <c r="D158" i="3"/>
  <c r="E158" i="3"/>
  <c r="F158" i="3"/>
  <c r="G158" i="3"/>
  <c r="H158" i="3"/>
  <c r="I158" i="3"/>
  <c r="J158" i="3"/>
  <c r="K158" i="3"/>
  <c r="C159" i="3"/>
  <c r="D159" i="3"/>
  <c r="E159" i="3"/>
  <c r="F159" i="3"/>
  <c r="G159" i="3"/>
  <c r="H159" i="3"/>
  <c r="I159" i="3"/>
  <c r="J159" i="3"/>
  <c r="K159" i="3"/>
  <c r="C160" i="3"/>
  <c r="D160" i="3"/>
  <c r="E160" i="3"/>
  <c r="F160" i="3"/>
  <c r="G160" i="3"/>
  <c r="H160" i="3"/>
  <c r="I160" i="3"/>
  <c r="J160" i="3"/>
  <c r="K160" i="3"/>
  <c r="C161" i="3"/>
  <c r="D161" i="3"/>
  <c r="E161" i="3"/>
  <c r="F161" i="3"/>
  <c r="G161" i="3"/>
  <c r="H161" i="3"/>
  <c r="I161" i="3"/>
  <c r="J161" i="3"/>
  <c r="K161" i="3"/>
  <c r="C162" i="3"/>
  <c r="D162" i="3"/>
  <c r="E162" i="3"/>
  <c r="F162" i="3"/>
  <c r="G162" i="3"/>
  <c r="H162" i="3"/>
  <c r="I162" i="3"/>
  <c r="J162" i="3"/>
  <c r="K162" i="3"/>
  <c r="C163" i="3"/>
  <c r="D163" i="3"/>
  <c r="E163" i="3"/>
  <c r="F163" i="3"/>
  <c r="G163" i="3"/>
  <c r="H163" i="3"/>
  <c r="I163" i="3"/>
  <c r="J163" i="3"/>
  <c r="K163" i="3"/>
  <c r="C164" i="3"/>
  <c r="D164" i="3"/>
  <c r="E164" i="3"/>
  <c r="F164" i="3"/>
  <c r="G164" i="3"/>
  <c r="H164" i="3"/>
  <c r="I164" i="3"/>
  <c r="J164" i="3"/>
  <c r="K164" i="3"/>
  <c r="C165" i="3"/>
  <c r="D165" i="3"/>
  <c r="E165" i="3"/>
  <c r="F165" i="3"/>
  <c r="G165" i="3"/>
  <c r="H165" i="3"/>
  <c r="I165" i="3"/>
  <c r="J165" i="3"/>
  <c r="K165" i="3"/>
  <c r="C166" i="3"/>
  <c r="D166" i="3"/>
  <c r="E166" i="3"/>
  <c r="F166" i="3"/>
  <c r="G166" i="3"/>
  <c r="H166" i="3"/>
  <c r="I166" i="3"/>
  <c r="J166" i="3"/>
  <c r="K166" i="3"/>
  <c r="C167" i="3"/>
  <c r="D167" i="3"/>
  <c r="E167" i="3"/>
  <c r="F167" i="3"/>
  <c r="G167" i="3"/>
  <c r="H167" i="3"/>
  <c r="I167" i="3"/>
  <c r="J167" i="3"/>
  <c r="K167" i="3"/>
  <c r="C168" i="3"/>
  <c r="D168" i="3"/>
  <c r="E168" i="3"/>
  <c r="F168" i="3"/>
  <c r="G168" i="3"/>
  <c r="H168" i="3"/>
  <c r="I168" i="3"/>
  <c r="J168" i="3"/>
  <c r="K168" i="3"/>
  <c r="C169" i="3"/>
  <c r="D169" i="3"/>
  <c r="E169" i="3"/>
  <c r="F169" i="3"/>
  <c r="G169" i="3"/>
  <c r="H169" i="3"/>
  <c r="I169" i="3"/>
  <c r="J169" i="3"/>
  <c r="K169" i="3"/>
  <c r="C170" i="3"/>
  <c r="D170" i="3"/>
  <c r="E170" i="3"/>
  <c r="F170" i="3"/>
  <c r="G170" i="3"/>
  <c r="H170" i="3"/>
  <c r="I170" i="3"/>
  <c r="J170" i="3"/>
  <c r="K170" i="3"/>
  <c r="C171" i="3"/>
  <c r="D171" i="3"/>
  <c r="E171" i="3"/>
  <c r="F171" i="3"/>
  <c r="G171" i="3"/>
  <c r="H171" i="3"/>
  <c r="I171" i="3"/>
  <c r="J171" i="3"/>
  <c r="K171" i="3"/>
  <c r="C172" i="3"/>
  <c r="D172" i="3"/>
  <c r="E172" i="3"/>
  <c r="F172" i="3"/>
  <c r="G172" i="3"/>
  <c r="H172" i="3"/>
  <c r="I172" i="3"/>
  <c r="J172" i="3"/>
  <c r="K172" i="3"/>
  <c r="C173" i="3"/>
  <c r="D173" i="3"/>
  <c r="E173" i="3"/>
  <c r="F173" i="3"/>
  <c r="G173" i="3"/>
  <c r="H173" i="3"/>
  <c r="I173" i="3"/>
  <c r="J173" i="3"/>
  <c r="K173" i="3"/>
  <c r="C174" i="3"/>
  <c r="D174" i="3"/>
  <c r="E174" i="3"/>
  <c r="F174" i="3"/>
  <c r="G174" i="3"/>
  <c r="H174" i="3"/>
  <c r="I174" i="3"/>
  <c r="J174" i="3"/>
  <c r="K174" i="3"/>
  <c r="C175" i="3"/>
  <c r="D175" i="3"/>
  <c r="E175" i="3"/>
  <c r="F175" i="3"/>
  <c r="G175" i="3"/>
  <c r="H175" i="3"/>
  <c r="I175" i="3"/>
  <c r="J175" i="3"/>
  <c r="K175" i="3"/>
  <c r="C176" i="3"/>
  <c r="D176" i="3"/>
  <c r="E176" i="3"/>
  <c r="F176" i="3"/>
  <c r="G176" i="3"/>
  <c r="H176" i="3"/>
  <c r="I176" i="3"/>
  <c r="J176" i="3"/>
  <c r="K176" i="3"/>
  <c r="C177" i="3"/>
  <c r="D177" i="3"/>
  <c r="E177" i="3"/>
  <c r="F177" i="3"/>
  <c r="G177" i="3"/>
  <c r="H177" i="3"/>
  <c r="I177" i="3"/>
  <c r="J177" i="3"/>
  <c r="K177" i="3"/>
  <c r="C178" i="3"/>
  <c r="D178" i="3"/>
  <c r="E178" i="3"/>
  <c r="F178" i="3"/>
  <c r="G178" i="3"/>
  <c r="H178" i="3"/>
  <c r="I178" i="3"/>
  <c r="J178" i="3"/>
  <c r="K178" i="3"/>
  <c r="C179" i="3"/>
  <c r="D179" i="3"/>
  <c r="E179" i="3"/>
  <c r="F179" i="3"/>
  <c r="G179" i="3"/>
  <c r="H179" i="3"/>
  <c r="I179" i="3"/>
  <c r="J179" i="3"/>
  <c r="K179" i="3"/>
  <c r="C180" i="3"/>
  <c r="D180" i="3"/>
  <c r="E180" i="3"/>
  <c r="F180" i="3"/>
  <c r="G180" i="3"/>
  <c r="H180" i="3"/>
  <c r="I180" i="3"/>
  <c r="J180" i="3"/>
  <c r="K180" i="3"/>
  <c r="C181" i="3"/>
  <c r="D181" i="3"/>
  <c r="E181" i="3"/>
  <c r="F181" i="3"/>
  <c r="G181" i="3"/>
  <c r="H181" i="3"/>
  <c r="I181" i="3"/>
  <c r="J181" i="3"/>
  <c r="K181" i="3"/>
  <c r="C182" i="3"/>
  <c r="D182" i="3"/>
  <c r="E182" i="3"/>
  <c r="F182" i="3"/>
  <c r="G182" i="3"/>
  <c r="H182" i="3"/>
  <c r="I182" i="3"/>
  <c r="J182" i="3"/>
  <c r="K182" i="3"/>
  <c r="C183" i="3"/>
  <c r="D183" i="3"/>
  <c r="E183" i="3"/>
  <c r="F183" i="3"/>
  <c r="G183" i="3"/>
  <c r="H183" i="3"/>
  <c r="I183" i="3"/>
  <c r="J183" i="3"/>
  <c r="K183" i="3"/>
  <c r="C184" i="3"/>
  <c r="D184" i="3"/>
  <c r="E184" i="3"/>
  <c r="F184" i="3"/>
  <c r="G184" i="3"/>
  <c r="H184" i="3"/>
  <c r="I184" i="3"/>
  <c r="J184" i="3"/>
  <c r="K184" i="3"/>
  <c r="C185" i="3"/>
  <c r="D185" i="3"/>
  <c r="E185" i="3"/>
  <c r="F185" i="3"/>
  <c r="G185" i="3"/>
  <c r="H185" i="3"/>
  <c r="I185" i="3"/>
  <c r="J185" i="3"/>
  <c r="K185" i="3"/>
  <c r="C186" i="3"/>
  <c r="D186" i="3"/>
  <c r="E186" i="3"/>
  <c r="F186" i="3"/>
  <c r="G186" i="3"/>
  <c r="H186" i="3"/>
  <c r="I186" i="3"/>
  <c r="J186" i="3"/>
  <c r="K186" i="3"/>
  <c r="C187" i="3"/>
  <c r="D187" i="3"/>
  <c r="E187" i="3"/>
  <c r="F187" i="3"/>
  <c r="G187" i="3"/>
  <c r="H187" i="3"/>
  <c r="I187" i="3"/>
  <c r="J187" i="3"/>
  <c r="K187" i="3"/>
  <c r="C188" i="3"/>
  <c r="D188" i="3"/>
  <c r="E188" i="3"/>
  <c r="F188" i="3"/>
  <c r="G188" i="3"/>
  <c r="H188" i="3"/>
  <c r="I188" i="3"/>
  <c r="J188" i="3"/>
  <c r="K188" i="3"/>
  <c r="C189" i="3"/>
  <c r="D189" i="3"/>
  <c r="E189" i="3"/>
  <c r="F189" i="3"/>
  <c r="G189" i="3"/>
  <c r="H189" i="3"/>
  <c r="I189" i="3"/>
  <c r="J189" i="3"/>
  <c r="K189" i="3"/>
  <c r="C190" i="3"/>
  <c r="D190" i="3"/>
  <c r="E190" i="3"/>
  <c r="F190" i="3"/>
  <c r="G190" i="3"/>
  <c r="H190" i="3"/>
  <c r="I190" i="3"/>
  <c r="J190" i="3"/>
  <c r="K190" i="3"/>
  <c r="C191" i="3"/>
  <c r="D191" i="3"/>
  <c r="E191" i="3"/>
  <c r="F191" i="3"/>
  <c r="G191" i="3"/>
  <c r="H191" i="3"/>
  <c r="I191" i="3"/>
  <c r="J191" i="3"/>
  <c r="K191" i="3"/>
  <c r="C192" i="3"/>
  <c r="D192" i="3"/>
  <c r="E192" i="3"/>
  <c r="F192" i="3"/>
  <c r="G192" i="3"/>
  <c r="H192" i="3"/>
  <c r="I192" i="3"/>
  <c r="J192" i="3"/>
  <c r="K192" i="3"/>
  <c r="C193" i="3"/>
  <c r="D193" i="3"/>
  <c r="E193" i="3"/>
  <c r="F193" i="3"/>
  <c r="G193" i="3"/>
  <c r="H193" i="3"/>
  <c r="I193" i="3"/>
  <c r="J193" i="3"/>
  <c r="K193" i="3"/>
  <c r="C194" i="3"/>
  <c r="D194" i="3"/>
  <c r="E194" i="3"/>
  <c r="F194" i="3"/>
  <c r="G194" i="3"/>
  <c r="H194" i="3"/>
  <c r="I194" i="3"/>
  <c r="J194" i="3"/>
  <c r="K194" i="3"/>
  <c r="C195" i="3"/>
  <c r="D195" i="3"/>
  <c r="E195" i="3"/>
  <c r="F195" i="3"/>
  <c r="G195" i="3"/>
  <c r="H195" i="3"/>
  <c r="I195" i="3"/>
  <c r="J195" i="3"/>
  <c r="K195" i="3"/>
  <c r="C196" i="3"/>
  <c r="D196" i="3"/>
  <c r="E196" i="3"/>
  <c r="F196" i="3"/>
  <c r="G196" i="3"/>
  <c r="H196" i="3"/>
  <c r="I196" i="3"/>
  <c r="J196" i="3"/>
  <c r="K196" i="3"/>
  <c r="C197" i="3"/>
  <c r="D197" i="3"/>
  <c r="E197" i="3"/>
  <c r="F197" i="3"/>
  <c r="G197" i="3"/>
  <c r="H197" i="3"/>
  <c r="I197" i="3"/>
  <c r="J197" i="3"/>
  <c r="K197" i="3"/>
  <c r="C198" i="3"/>
  <c r="D198" i="3"/>
  <c r="E198" i="3"/>
  <c r="F198" i="3"/>
  <c r="G198" i="3"/>
  <c r="H198" i="3"/>
  <c r="I198" i="3"/>
  <c r="J198" i="3"/>
  <c r="K198" i="3"/>
  <c r="C199" i="3"/>
  <c r="D199" i="3"/>
  <c r="E199" i="3"/>
  <c r="F199" i="3"/>
  <c r="G199" i="3"/>
  <c r="H199" i="3"/>
  <c r="I199" i="3"/>
  <c r="J199" i="3"/>
  <c r="K199" i="3"/>
  <c r="C200" i="3"/>
  <c r="D200" i="3"/>
  <c r="E200" i="3"/>
  <c r="F200" i="3"/>
  <c r="G200" i="3"/>
  <c r="H200" i="3"/>
  <c r="I200" i="3"/>
  <c r="J200" i="3"/>
  <c r="K200" i="3"/>
  <c r="C201" i="3"/>
  <c r="D201" i="3"/>
  <c r="E201" i="3"/>
  <c r="F201" i="3"/>
  <c r="G201" i="3"/>
  <c r="H201" i="3"/>
  <c r="I201" i="3"/>
  <c r="J201" i="3"/>
  <c r="K201" i="3"/>
  <c r="C202" i="3"/>
  <c r="D202" i="3"/>
  <c r="E202" i="3"/>
  <c r="F202" i="3"/>
  <c r="G202" i="3"/>
  <c r="H202" i="3"/>
  <c r="I202" i="3"/>
  <c r="J202" i="3"/>
  <c r="K202" i="3"/>
  <c r="C203" i="3"/>
  <c r="D203" i="3"/>
  <c r="E203" i="3"/>
  <c r="F203" i="3"/>
  <c r="G203" i="3"/>
  <c r="H203" i="3"/>
  <c r="I203" i="3"/>
  <c r="J203" i="3"/>
  <c r="K203" i="3"/>
  <c r="C204" i="3"/>
  <c r="D204" i="3"/>
  <c r="E204" i="3"/>
  <c r="F204" i="3"/>
  <c r="G204" i="3"/>
  <c r="H204" i="3"/>
  <c r="I204" i="3"/>
  <c r="J204" i="3"/>
  <c r="K204" i="3"/>
  <c r="C205" i="3"/>
  <c r="D205" i="3"/>
  <c r="E205" i="3"/>
  <c r="F205" i="3"/>
  <c r="G205" i="3"/>
  <c r="H205" i="3"/>
  <c r="I205" i="3"/>
  <c r="J205" i="3"/>
  <c r="K205" i="3"/>
  <c r="C206" i="3"/>
  <c r="D206" i="3"/>
  <c r="E206" i="3"/>
  <c r="F206" i="3"/>
  <c r="G206" i="3"/>
  <c r="H206" i="3"/>
  <c r="I206" i="3"/>
  <c r="J206" i="3"/>
  <c r="K206" i="3"/>
  <c r="C207" i="3"/>
  <c r="D207" i="3"/>
  <c r="E207" i="3"/>
  <c r="F207" i="3"/>
  <c r="G207" i="3"/>
  <c r="H207" i="3"/>
  <c r="I207" i="3"/>
  <c r="J207" i="3"/>
  <c r="K207" i="3"/>
  <c r="C208" i="3"/>
  <c r="D208" i="3"/>
  <c r="E208" i="3"/>
  <c r="F208" i="3"/>
  <c r="G208" i="3"/>
  <c r="H208" i="3"/>
  <c r="I208" i="3"/>
  <c r="J208" i="3"/>
  <c r="K208" i="3"/>
  <c r="C209" i="3"/>
  <c r="D209" i="3"/>
  <c r="E209" i="3"/>
  <c r="F209" i="3"/>
  <c r="G209" i="3"/>
  <c r="H209" i="3"/>
  <c r="I209" i="3"/>
  <c r="J209" i="3"/>
  <c r="K209" i="3"/>
  <c r="C210" i="3"/>
  <c r="D210" i="3"/>
  <c r="E210" i="3"/>
  <c r="F210" i="3"/>
  <c r="G210" i="3"/>
  <c r="H210" i="3"/>
  <c r="I210" i="3"/>
  <c r="J210" i="3"/>
  <c r="K210" i="3"/>
  <c r="C211" i="3"/>
  <c r="D211" i="3"/>
  <c r="E211" i="3"/>
  <c r="F211" i="3"/>
  <c r="G211" i="3"/>
  <c r="H211" i="3"/>
  <c r="I211" i="3"/>
  <c r="J211" i="3"/>
  <c r="K211" i="3"/>
  <c r="C212" i="3"/>
  <c r="D212" i="3"/>
  <c r="E212" i="3"/>
  <c r="F212" i="3"/>
  <c r="G212" i="3"/>
  <c r="H212" i="3"/>
  <c r="I212" i="3"/>
  <c r="J212" i="3"/>
  <c r="K212" i="3"/>
  <c r="C213" i="3"/>
  <c r="D213" i="3"/>
  <c r="E213" i="3"/>
  <c r="F213" i="3"/>
  <c r="G213" i="3"/>
  <c r="H213" i="3"/>
  <c r="I213" i="3"/>
  <c r="J213" i="3"/>
  <c r="K213" i="3"/>
  <c r="C214" i="3"/>
  <c r="D214" i="3"/>
  <c r="E214" i="3"/>
  <c r="F214" i="3"/>
  <c r="G214" i="3"/>
  <c r="H214" i="3"/>
  <c r="I214" i="3"/>
  <c r="J214" i="3"/>
  <c r="K214" i="3"/>
  <c r="C215" i="3"/>
  <c r="D215" i="3"/>
  <c r="E215" i="3"/>
  <c r="F215" i="3"/>
  <c r="G215" i="3"/>
  <c r="H215" i="3"/>
  <c r="I215" i="3"/>
  <c r="J215" i="3"/>
  <c r="K215" i="3"/>
  <c r="C216" i="3"/>
  <c r="D216" i="3"/>
  <c r="E216" i="3"/>
  <c r="F216" i="3"/>
  <c r="G216" i="3"/>
  <c r="H216" i="3"/>
  <c r="I216" i="3"/>
  <c r="J216" i="3"/>
  <c r="K216" i="3"/>
  <c r="C217" i="3"/>
  <c r="D217" i="3"/>
  <c r="E217" i="3"/>
  <c r="F217" i="3"/>
  <c r="G217" i="3"/>
  <c r="H217" i="3"/>
  <c r="I217" i="3"/>
  <c r="J217" i="3"/>
  <c r="K217" i="3"/>
  <c r="C218" i="3"/>
  <c r="D218" i="3"/>
  <c r="E218" i="3"/>
  <c r="F218" i="3"/>
  <c r="G218" i="3"/>
  <c r="H218" i="3"/>
  <c r="I218" i="3"/>
  <c r="J218" i="3"/>
  <c r="K218" i="3"/>
  <c r="C219" i="3"/>
  <c r="D219" i="3"/>
  <c r="E219" i="3"/>
  <c r="F219" i="3"/>
  <c r="G219" i="3"/>
  <c r="H219" i="3"/>
  <c r="I219" i="3"/>
  <c r="J219" i="3"/>
  <c r="K219" i="3"/>
  <c r="C220" i="3"/>
  <c r="D220" i="3"/>
  <c r="E220" i="3"/>
  <c r="F220" i="3"/>
  <c r="G220" i="3"/>
  <c r="H220" i="3"/>
  <c r="I220" i="3"/>
  <c r="J220" i="3"/>
  <c r="K220" i="3"/>
  <c r="C221" i="3"/>
  <c r="D221" i="3"/>
  <c r="E221" i="3"/>
  <c r="F221" i="3"/>
  <c r="G221" i="3"/>
  <c r="H221" i="3"/>
  <c r="I221" i="3"/>
  <c r="J221" i="3"/>
  <c r="K221" i="3"/>
  <c r="C222" i="3"/>
  <c r="D222" i="3"/>
  <c r="E222" i="3"/>
  <c r="F222" i="3"/>
  <c r="G222" i="3"/>
  <c r="H222" i="3"/>
  <c r="I222" i="3"/>
  <c r="J222" i="3"/>
  <c r="K222" i="3"/>
  <c r="C223" i="3"/>
  <c r="D223" i="3"/>
  <c r="E223" i="3"/>
  <c r="F223" i="3"/>
  <c r="G223" i="3"/>
  <c r="H223" i="3"/>
  <c r="I223" i="3"/>
  <c r="J223" i="3"/>
  <c r="K223" i="3"/>
  <c r="C224" i="3"/>
  <c r="D224" i="3"/>
  <c r="E224" i="3"/>
  <c r="F224" i="3"/>
  <c r="G224" i="3"/>
  <c r="H224" i="3"/>
  <c r="I224" i="3"/>
  <c r="J224" i="3"/>
  <c r="K224" i="3"/>
  <c r="C225" i="3"/>
  <c r="D225" i="3"/>
  <c r="E225" i="3"/>
  <c r="F225" i="3"/>
  <c r="G225" i="3"/>
  <c r="H225" i="3"/>
  <c r="I225" i="3"/>
  <c r="J225" i="3"/>
  <c r="K225" i="3"/>
  <c r="C226" i="3"/>
  <c r="D226" i="3"/>
  <c r="E226" i="3"/>
  <c r="F226" i="3"/>
  <c r="G226" i="3"/>
  <c r="H226" i="3"/>
  <c r="I226" i="3"/>
  <c r="J226" i="3"/>
  <c r="K226" i="3"/>
  <c r="C227" i="3"/>
  <c r="D227" i="3"/>
  <c r="E227" i="3"/>
  <c r="F227" i="3"/>
  <c r="G227" i="3"/>
  <c r="H227" i="3"/>
  <c r="I227" i="3"/>
  <c r="J227" i="3"/>
  <c r="K227" i="3"/>
  <c r="C228" i="3"/>
  <c r="D228" i="3"/>
  <c r="E228" i="3"/>
  <c r="F228" i="3"/>
  <c r="G228" i="3"/>
  <c r="H228" i="3"/>
  <c r="I228" i="3"/>
  <c r="J228" i="3"/>
  <c r="K228" i="3"/>
  <c r="C229" i="3"/>
  <c r="D229" i="3"/>
  <c r="E229" i="3"/>
  <c r="F229" i="3"/>
  <c r="G229" i="3"/>
  <c r="H229" i="3"/>
  <c r="I229" i="3"/>
  <c r="J229" i="3"/>
  <c r="K229" i="3"/>
  <c r="C230" i="3"/>
  <c r="D230" i="3"/>
  <c r="E230" i="3"/>
  <c r="F230" i="3"/>
  <c r="G230" i="3"/>
  <c r="H230" i="3"/>
  <c r="I230" i="3"/>
  <c r="J230" i="3"/>
  <c r="K230" i="3"/>
  <c r="C231" i="3"/>
  <c r="D231" i="3"/>
  <c r="E231" i="3"/>
  <c r="F231" i="3"/>
  <c r="G231" i="3"/>
  <c r="H231" i="3"/>
  <c r="I231" i="3"/>
  <c r="J231" i="3"/>
  <c r="K231" i="3"/>
  <c r="C232" i="3"/>
  <c r="D232" i="3"/>
  <c r="E232" i="3"/>
  <c r="F232" i="3"/>
  <c r="G232" i="3"/>
  <c r="H232" i="3"/>
  <c r="I232" i="3"/>
  <c r="J232" i="3"/>
  <c r="K232" i="3"/>
  <c r="C233" i="3"/>
  <c r="D233" i="3"/>
  <c r="E233" i="3"/>
  <c r="F233" i="3"/>
  <c r="G233" i="3"/>
  <c r="H233" i="3"/>
  <c r="I233" i="3"/>
  <c r="J233" i="3"/>
  <c r="K233" i="3"/>
  <c r="C234" i="3"/>
  <c r="D234" i="3"/>
  <c r="E234" i="3"/>
  <c r="F234" i="3"/>
  <c r="G234" i="3"/>
  <c r="H234" i="3"/>
  <c r="I234" i="3"/>
  <c r="J234" i="3"/>
  <c r="K234" i="3"/>
  <c r="C235" i="3"/>
  <c r="D235" i="3"/>
  <c r="E235" i="3"/>
  <c r="F235" i="3"/>
  <c r="G235" i="3"/>
  <c r="H235" i="3"/>
  <c r="I235" i="3"/>
  <c r="J235" i="3"/>
  <c r="K235" i="3"/>
  <c r="C236" i="3"/>
  <c r="D236" i="3"/>
  <c r="E236" i="3"/>
  <c r="F236" i="3"/>
  <c r="G236" i="3"/>
  <c r="H236" i="3"/>
  <c r="I236" i="3"/>
  <c r="J236" i="3"/>
  <c r="K236" i="3"/>
  <c r="C237" i="3"/>
  <c r="D237" i="3"/>
  <c r="E237" i="3"/>
  <c r="F237" i="3"/>
  <c r="G237" i="3"/>
  <c r="H237" i="3"/>
  <c r="I237" i="3"/>
  <c r="J237" i="3"/>
  <c r="K237" i="3"/>
  <c r="C238" i="3"/>
  <c r="D238" i="3"/>
  <c r="E238" i="3"/>
  <c r="F238" i="3"/>
  <c r="G238" i="3"/>
  <c r="H238" i="3"/>
  <c r="I238" i="3"/>
  <c r="J238" i="3"/>
  <c r="K238" i="3"/>
  <c r="C239" i="3"/>
  <c r="D239" i="3"/>
  <c r="E239" i="3"/>
  <c r="F239" i="3"/>
  <c r="G239" i="3"/>
  <c r="H239" i="3"/>
  <c r="I239" i="3"/>
  <c r="J239" i="3"/>
  <c r="K239" i="3"/>
  <c r="C240" i="3"/>
  <c r="D240" i="3"/>
  <c r="E240" i="3"/>
  <c r="F240" i="3"/>
  <c r="G240" i="3"/>
  <c r="H240" i="3"/>
  <c r="I240" i="3"/>
  <c r="J240" i="3"/>
  <c r="K240" i="3"/>
  <c r="C241" i="3"/>
  <c r="D241" i="3"/>
  <c r="E241" i="3"/>
  <c r="F241" i="3"/>
  <c r="G241" i="3"/>
  <c r="H241" i="3"/>
  <c r="I241" i="3"/>
  <c r="J241" i="3"/>
  <c r="K241" i="3"/>
  <c r="C242" i="3"/>
  <c r="D242" i="3"/>
  <c r="E242" i="3"/>
  <c r="F242" i="3"/>
  <c r="G242" i="3"/>
  <c r="H242" i="3"/>
  <c r="I242" i="3"/>
  <c r="J242" i="3"/>
  <c r="K242" i="3"/>
  <c r="C243" i="3"/>
  <c r="D243" i="3"/>
  <c r="E243" i="3"/>
  <c r="F243" i="3"/>
  <c r="G243" i="3"/>
  <c r="H243" i="3"/>
  <c r="I243" i="3"/>
  <c r="J243" i="3"/>
  <c r="K243" i="3"/>
  <c r="C244" i="3"/>
  <c r="D244" i="3"/>
  <c r="E244" i="3"/>
  <c r="F244" i="3"/>
  <c r="G244" i="3"/>
  <c r="H244" i="3"/>
  <c r="I244" i="3"/>
  <c r="J244" i="3"/>
  <c r="K244" i="3"/>
  <c r="C245" i="3"/>
  <c r="D245" i="3"/>
  <c r="E245" i="3"/>
  <c r="F245" i="3"/>
  <c r="G245" i="3"/>
  <c r="H245" i="3"/>
  <c r="I245" i="3"/>
  <c r="J245" i="3"/>
  <c r="K245" i="3"/>
  <c r="C246" i="3"/>
  <c r="D246" i="3"/>
  <c r="E246" i="3"/>
  <c r="F246" i="3"/>
  <c r="G246" i="3"/>
  <c r="H246" i="3"/>
  <c r="I246" i="3"/>
  <c r="J246" i="3"/>
  <c r="K246" i="3"/>
  <c r="C247" i="3"/>
  <c r="D247" i="3"/>
  <c r="E247" i="3"/>
  <c r="F247" i="3"/>
  <c r="G247" i="3"/>
  <c r="H247" i="3"/>
  <c r="I247" i="3"/>
  <c r="J247" i="3"/>
  <c r="K247" i="3"/>
  <c r="C248" i="3"/>
  <c r="D248" i="3"/>
  <c r="E248" i="3"/>
  <c r="F248" i="3"/>
  <c r="G248" i="3"/>
  <c r="H248" i="3"/>
  <c r="I248" i="3"/>
  <c r="J248" i="3"/>
  <c r="K248" i="3"/>
  <c r="C249" i="3"/>
  <c r="D249" i="3"/>
  <c r="E249" i="3"/>
  <c r="F249" i="3"/>
  <c r="G249" i="3"/>
  <c r="H249" i="3"/>
  <c r="I249" i="3"/>
  <c r="J249" i="3"/>
  <c r="K249" i="3"/>
  <c r="C250" i="3"/>
  <c r="D250" i="3"/>
  <c r="E250" i="3"/>
  <c r="F250" i="3"/>
  <c r="G250" i="3"/>
  <c r="H250" i="3"/>
  <c r="I250" i="3"/>
  <c r="J250" i="3"/>
  <c r="K250" i="3"/>
  <c r="C251" i="3"/>
  <c r="D251" i="3"/>
  <c r="E251" i="3"/>
  <c r="F251" i="3"/>
  <c r="G251" i="3"/>
  <c r="H251" i="3"/>
  <c r="I251" i="3"/>
  <c r="J251" i="3"/>
  <c r="K251" i="3"/>
  <c r="C252" i="3"/>
  <c r="D252" i="3"/>
  <c r="E252" i="3"/>
  <c r="F252" i="3"/>
  <c r="G252" i="3"/>
  <c r="H252" i="3"/>
  <c r="I252" i="3"/>
  <c r="J252" i="3"/>
  <c r="K252" i="3"/>
  <c r="C253" i="3"/>
  <c r="D253" i="3"/>
  <c r="E253" i="3"/>
  <c r="F253" i="3"/>
  <c r="G253" i="3"/>
  <c r="H253" i="3"/>
  <c r="I253" i="3"/>
  <c r="J253" i="3"/>
  <c r="K253" i="3"/>
  <c r="C254" i="3"/>
  <c r="D254" i="3"/>
  <c r="E254" i="3"/>
  <c r="F254" i="3"/>
  <c r="G254" i="3"/>
  <c r="H254" i="3"/>
  <c r="I254" i="3"/>
  <c r="J254" i="3"/>
  <c r="K254" i="3"/>
  <c r="C255" i="3"/>
  <c r="D255" i="3"/>
  <c r="E255" i="3"/>
  <c r="F255" i="3"/>
  <c r="G255" i="3"/>
  <c r="H255" i="3"/>
  <c r="I255" i="3"/>
  <c r="J255" i="3"/>
  <c r="K255" i="3"/>
  <c r="C256" i="3"/>
  <c r="D256" i="3"/>
  <c r="E256" i="3"/>
  <c r="F256" i="3"/>
  <c r="G256" i="3"/>
  <c r="H256" i="3"/>
  <c r="I256" i="3"/>
  <c r="J256" i="3"/>
  <c r="K256" i="3"/>
  <c r="C257" i="3"/>
  <c r="D257" i="3"/>
  <c r="E257" i="3"/>
  <c r="F257" i="3"/>
  <c r="G257" i="3"/>
  <c r="H257" i="3"/>
  <c r="I257" i="3"/>
  <c r="J257" i="3"/>
  <c r="K257" i="3"/>
  <c r="C258" i="3"/>
  <c r="D258" i="3"/>
  <c r="E258" i="3"/>
  <c r="F258" i="3"/>
  <c r="G258" i="3"/>
  <c r="H258" i="3"/>
  <c r="I258" i="3"/>
  <c r="J258" i="3"/>
  <c r="K258" i="3"/>
  <c r="C259" i="3"/>
  <c r="D259" i="3"/>
  <c r="E259" i="3"/>
  <c r="F259" i="3"/>
  <c r="G259" i="3"/>
  <c r="H259" i="3"/>
  <c r="I259" i="3"/>
  <c r="J259" i="3"/>
  <c r="K259" i="3"/>
  <c r="C260" i="3"/>
  <c r="D260" i="3"/>
  <c r="E260" i="3"/>
  <c r="F260" i="3"/>
  <c r="G260" i="3"/>
  <c r="H260" i="3"/>
  <c r="I260" i="3"/>
  <c r="J260" i="3"/>
  <c r="K260" i="3"/>
  <c r="C261" i="3"/>
  <c r="D261" i="3"/>
  <c r="E261" i="3"/>
  <c r="F261" i="3"/>
  <c r="G261" i="3"/>
  <c r="H261" i="3"/>
  <c r="I261" i="3"/>
  <c r="J261" i="3"/>
  <c r="K261" i="3"/>
  <c r="C262" i="3"/>
  <c r="D262" i="3"/>
  <c r="E262" i="3"/>
  <c r="F262" i="3"/>
  <c r="G262" i="3"/>
  <c r="H262" i="3"/>
  <c r="I262" i="3"/>
  <c r="J262" i="3"/>
  <c r="K262" i="3"/>
  <c r="C263" i="3"/>
  <c r="D263" i="3"/>
  <c r="E263" i="3"/>
  <c r="F263" i="3"/>
  <c r="G263" i="3"/>
  <c r="H263" i="3"/>
  <c r="I263" i="3"/>
  <c r="J263" i="3"/>
  <c r="K263" i="3"/>
  <c r="C264" i="3"/>
  <c r="D264" i="3"/>
  <c r="E264" i="3"/>
  <c r="F264" i="3"/>
  <c r="G264" i="3"/>
  <c r="H264" i="3"/>
  <c r="I264" i="3"/>
  <c r="J264" i="3"/>
  <c r="K264" i="3"/>
  <c r="C265" i="3"/>
  <c r="D265" i="3"/>
  <c r="E265" i="3"/>
  <c r="F265" i="3"/>
  <c r="G265" i="3"/>
  <c r="H265" i="3"/>
  <c r="I265" i="3"/>
  <c r="J265" i="3"/>
  <c r="K265" i="3"/>
  <c r="C266" i="3"/>
  <c r="D266" i="3"/>
  <c r="E266" i="3"/>
  <c r="F266" i="3"/>
  <c r="G266" i="3"/>
  <c r="H266" i="3"/>
  <c r="I266" i="3"/>
  <c r="J266" i="3"/>
  <c r="K266" i="3"/>
  <c r="C267" i="3"/>
  <c r="D267" i="3"/>
  <c r="E267" i="3"/>
  <c r="F267" i="3"/>
  <c r="G267" i="3"/>
  <c r="H267" i="3"/>
  <c r="I267" i="3"/>
  <c r="J267" i="3"/>
  <c r="K267" i="3"/>
  <c r="C268" i="3"/>
  <c r="D268" i="3"/>
  <c r="E268" i="3"/>
  <c r="F268" i="3"/>
  <c r="G268" i="3"/>
  <c r="H268" i="3"/>
  <c r="I268" i="3"/>
  <c r="J268" i="3"/>
  <c r="K268" i="3"/>
  <c r="C269" i="3"/>
  <c r="D269" i="3"/>
  <c r="E269" i="3"/>
  <c r="F269" i="3"/>
  <c r="G269" i="3"/>
  <c r="H269" i="3"/>
  <c r="I269" i="3"/>
  <c r="J269" i="3"/>
  <c r="K269" i="3"/>
  <c r="C270" i="3"/>
  <c r="D270" i="3"/>
  <c r="E270" i="3"/>
  <c r="F270" i="3"/>
  <c r="G270" i="3"/>
  <c r="H270" i="3"/>
  <c r="I270" i="3"/>
  <c r="J270" i="3"/>
  <c r="K270" i="3"/>
  <c r="C271" i="3"/>
  <c r="D271" i="3"/>
  <c r="E271" i="3"/>
  <c r="F271" i="3"/>
  <c r="G271" i="3"/>
  <c r="H271" i="3"/>
  <c r="I271" i="3"/>
  <c r="J271" i="3"/>
  <c r="K271" i="3"/>
  <c r="C272" i="3"/>
  <c r="D272" i="3"/>
  <c r="E272" i="3"/>
  <c r="F272" i="3"/>
  <c r="G272" i="3"/>
  <c r="H272" i="3"/>
  <c r="I272" i="3"/>
  <c r="J272" i="3"/>
  <c r="K272" i="3"/>
  <c r="C273" i="3"/>
  <c r="D273" i="3"/>
  <c r="E273" i="3"/>
  <c r="F273" i="3"/>
  <c r="G273" i="3"/>
  <c r="H273" i="3"/>
  <c r="I273" i="3"/>
  <c r="J273" i="3"/>
  <c r="K273" i="3"/>
  <c r="C274" i="3"/>
  <c r="D274" i="3"/>
  <c r="E274" i="3"/>
  <c r="F274" i="3"/>
  <c r="G274" i="3"/>
  <c r="H274" i="3"/>
  <c r="I274" i="3"/>
  <c r="J274" i="3"/>
  <c r="K274" i="3"/>
  <c r="C275" i="3"/>
  <c r="D275" i="3"/>
  <c r="E275" i="3"/>
  <c r="F275" i="3"/>
  <c r="G275" i="3"/>
  <c r="H275" i="3"/>
  <c r="I275" i="3"/>
  <c r="J275" i="3"/>
  <c r="K275" i="3"/>
  <c r="C276" i="3"/>
  <c r="D276" i="3"/>
  <c r="E276" i="3"/>
  <c r="F276" i="3"/>
  <c r="G276" i="3"/>
  <c r="H276" i="3"/>
  <c r="I276" i="3"/>
  <c r="J276" i="3"/>
  <c r="K276" i="3"/>
  <c r="C277" i="3"/>
  <c r="D277" i="3"/>
  <c r="E277" i="3"/>
  <c r="F277" i="3"/>
  <c r="G277" i="3"/>
  <c r="H277" i="3"/>
  <c r="I277" i="3"/>
  <c r="J277" i="3"/>
  <c r="K277" i="3"/>
  <c r="C278" i="3"/>
  <c r="D278" i="3"/>
  <c r="E278" i="3"/>
  <c r="F278" i="3"/>
  <c r="G278" i="3"/>
  <c r="H278" i="3"/>
  <c r="I278" i="3"/>
  <c r="J278" i="3"/>
  <c r="K278" i="3"/>
  <c r="C279" i="3"/>
  <c r="D279" i="3"/>
  <c r="E279" i="3"/>
  <c r="F279" i="3"/>
  <c r="G279" i="3"/>
  <c r="H279" i="3"/>
  <c r="I279" i="3"/>
  <c r="J279" i="3"/>
  <c r="K279" i="3"/>
  <c r="C280" i="3"/>
  <c r="D280" i="3"/>
  <c r="E280" i="3"/>
  <c r="F280" i="3"/>
  <c r="G280" i="3"/>
  <c r="H280" i="3"/>
  <c r="I280" i="3"/>
  <c r="J280" i="3"/>
  <c r="K280" i="3"/>
  <c r="C281" i="3"/>
  <c r="D281" i="3"/>
  <c r="E281" i="3"/>
  <c r="F281" i="3"/>
  <c r="G281" i="3"/>
  <c r="H281" i="3"/>
  <c r="I281" i="3"/>
  <c r="J281" i="3"/>
  <c r="K281" i="3"/>
  <c r="C282" i="3"/>
  <c r="D282" i="3"/>
  <c r="E282" i="3"/>
  <c r="F282" i="3"/>
  <c r="G282" i="3"/>
  <c r="H282" i="3"/>
  <c r="I282" i="3"/>
  <c r="J282" i="3"/>
  <c r="K282" i="3"/>
  <c r="C283" i="3"/>
  <c r="D283" i="3"/>
  <c r="E283" i="3"/>
  <c r="F283" i="3"/>
  <c r="G283" i="3"/>
  <c r="H283" i="3"/>
  <c r="I283" i="3"/>
  <c r="J283" i="3"/>
  <c r="K283" i="3"/>
  <c r="C284" i="3"/>
  <c r="D284" i="3"/>
  <c r="E284" i="3"/>
  <c r="F284" i="3"/>
  <c r="G284" i="3"/>
  <c r="H284" i="3"/>
  <c r="I284" i="3"/>
  <c r="J284" i="3"/>
  <c r="K284" i="3"/>
  <c r="C285" i="3"/>
  <c r="D285" i="3"/>
  <c r="E285" i="3"/>
  <c r="F285" i="3"/>
  <c r="G285" i="3"/>
  <c r="H285" i="3"/>
  <c r="I285" i="3"/>
  <c r="J285" i="3"/>
  <c r="K285" i="3"/>
  <c r="C286" i="3"/>
  <c r="D286" i="3"/>
  <c r="E286" i="3"/>
  <c r="F286" i="3"/>
  <c r="G286" i="3"/>
  <c r="H286" i="3"/>
  <c r="I286" i="3"/>
  <c r="J286" i="3"/>
  <c r="K286" i="3"/>
  <c r="C287" i="3"/>
  <c r="D287" i="3"/>
  <c r="E287" i="3"/>
  <c r="F287" i="3"/>
  <c r="G287" i="3"/>
  <c r="H287" i="3"/>
  <c r="I287" i="3"/>
  <c r="J287" i="3"/>
  <c r="K287" i="3"/>
  <c r="C288" i="3"/>
  <c r="D288" i="3"/>
  <c r="E288" i="3"/>
  <c r="F288" i="3"/>
  <c r="G288" i="3"/>
  <c r="H288" i="3"/>
  <c r="I288" i="3"/>
  <c r="J288" i="3"/>
  <c r="K288" i="3"/>
  <c r="C289" i="3"/>
  <c r="D289" i="3"/>
  <c r="E289" i="3"/>
  <c r="F289" i="3"/>
  <c r="G289" i="3"/>
  <c r="H289" i="3"/>
  <c r="I289" i="3"/>
  <c r="J289" i="3"/>
  <c r="K289" i="3"/>
  <c r="C290" i="3"/>
  <c r="D290" i="3"/>
  <c r="E290" i="3"/>
  <c r="F290" i="3"/>
  <c r="G290" i="3"/>
  <c r="H290" i="3"/>
  <c r="I290" i="3"/>
  <c r="J290" i="3"/>
  <c r="K290" i="3"/>
  <c r="C291" i="3"/>
  <c r="D291" i="3"/>
  <c r="E291" i="3"/>
  <c r="F291" i="3"/>
  <c r="G291" i="3"/>
  <c r="H291" i="3"/>
  <c r="I291" i="3"/>
  <c r="J291" i="3"/>
  <c r="K291" i="3"/>
  <c r="C292" i="3"/>
  <c r="D292" i="3"/>
  <c r="E292" i="3"/>
  <c r="F292" i="3"/>
  <c r="G292" i="3"/>
  <c r="H292" i="3"/>
  <c r="I292" i="3"/>
  <c r="J292" i="3"/>
  <c r="K292" i="3"/>
  <c r="C293" i="3"/>
  <c r="D293" i="3"/>
  <c r="E293" i="3"/>
  <c r="F293" i="3"/>
  <c r="G293" i="3"/>
  <c r="H293" i="3"/>
  <c r="I293" i="3"/>
  <c r="J293" i="3"/>
  <c r="K293" i="3"/>
  <c r="C294" i="3"/>
  <c r="D294" i="3"/>
  <c r="E294" i="3"/>
  <c r="F294" i="3"/>
  <c r="G294" i="3"/>
  <c r="H294" i="3"/>
  <c r="I294" i="3"/>
  <c r="J294" i="3"/>
  <c r="K294" i="3"/>
  <c r="C295" i="3"/>
  <c r="D295" i="3"/>
  <c r="E295" i="3"/>
  <c r="F295" i="3"/>
  <c r="G295" i="3"/>
  <c r="H295" i="3"/>
  <c r="I295" i="3"/>
  <c r="J295" i="3"/>
  <c r="K295" i="3"/>
  <c r="C296" i="3"/>
  <c r="D296" i="3"/>
  <c r="E296" i="3"/>
  <c r="F296" i="3"/>
  <c r="G296" i="3"/>
  <c r="H296" i="3"/>
  <c r="I296" i="3"/>
  <c r="J296" i="3"/>
  <c r="K296" i="3"/>
  <c r="C297" i="3"/>
  <c r="D297" i="3"/>
  <c r="E297" i="3"/>
  <c r="F297" i="3"/>
  <c r="G297" i="3"/>
  <c r="H297" i="3"/>
  <c r="I297" i="3"/>
  <c r="J297" i="3"/>
  <c r="K297" i="3"/>
  <c r="C298" i="3"/>
  <c r="D298" i="3"/>
  <c r="E298" i="3"/>
  <c r="F298" i="3"/>
  <c r="G298" i="3"/>
  <c r="H298" i="3"/>
  <c r="I298" i="3"/>
  <c r="J298" i="3"/>
  <c r="K298" i="3"/>
  <c r="C299" i="3"/>
  <c r="D299" i="3"/>
  <c r="E299" i="3"/>
  <c r="F299" i="3"/>
  <c r="G299" i="3"/>
  <c r="H299" i="3"/>
  <c r="I299" i="3"/>
  <c r="J299" i="3"/>
  <c r="K299" i="3"/>
  <c r="C11" i="2" l="1"/>
  <c r="D11" i="2"/>
  <c r="E11" i="2"/>
  <c r="F11" i="2"/>
  <c r="G11" i="2"/>
  <c r="H11" i="2"/>
  <c r="I11" i="2"/>
  <c r="J11" i="2"/>
  <c r="K11" i="2"/>
  <c r="F157" i="3"/>
  <c r="C57" i="3"/>
  <c r="D57" i="3"/>
  <c r="E57" i="3"/>
  <c r="F57" i="3"/>
  <c r="G57" i="3"/>
  <c r="H57" i="3"/>
  <c r="I57" i="3"/>
  <c r="J57" i="3"/>
  <c r="K57" i="3"/>
  <c r="C58" i="3"/>
  <c r="D58" i="3"/>
  <c r="E58" i="3"/>
  <c r="F58" i="3"/>
  <c r="G58" i="3"/>
  <c r="H58" i="3"/>
  <c r="I58" i="3"/>
  <c r="J58" i="3"/>
  <c r="K58" i="3"/>
  <c r="C59" i="3"/>
  <c r="D59" i="3"/>
  <c r="E59" i="3"/>
  <c r="F59" i="3"/>
  <c r="G59" i="3"/>
  <c r="H59" i="3"/>
  <c r="I59" i="3"/>
  <c r="J59" i="3"/>
  <c r="K59" i="3"/>
  <c r="C60" i="3"/>
  <c r="D60" i="3"/>
  <c r="E60" i="3"/>
  <c r="F60" i="3"/>
  <c r="G60" i="3"/>
  <c r="H60" i="3"/>
  <c r="I60" i="3"/>
  <c r="J60" i="3"/>
  <c r="K60" i="3"/>
  <c r="C61" i="3"/>
  <c r="D61" i="3"/>
  <c r="E61" i="3"/>
  <c r="F61" i="3"/>
  <c r="G61" i="3"/>
  <c r="H61" i="3"/>
  <c r="I61" i="3"/>
  <c r="J61" i="3"/>
  <c r="K61" i="3"/>
  <c r="C62" i="3"/>
  <c r="D62" i="3"/>
  <c r="E62" i="3"/>
  <c r="F62" i="3"/>
  <c r="G62" i="3"/>
  <c r="H62" i="3"/>
  <c r="I62" i="3"/>
  <c r="J62" i="3"/>
  <c r="K62" i="3"/>
  <c r="C63" i="3"/>
  <c r="D63" i="3"/>
  <c r="E63" i="3"/>
  <c r="F63" i="3"/>
  <c r="G63" i="3"/>
  <c r="H63" i="3"/>
  <c r="I63" i="3"/>
  <c r="J63" i="3"/>
  <c r="K63" i="3"/>
  <c r="C64" i="3"/>
  <c r="D64" i="3"/>
  <c r="E64" i="3"/>
  <c r="F64" i="3"/>
  <c r="G64" i="3"/>
  <c r="H64" i="3"/>
  <c r="I64" i="3"/>
  <c r="J64" i="3"/>
  <c r="K64" i="3"/>
  <c r="C65" i="3"/>
  <c r="D65" i="3"/>
  <c r="E65" i="3"/>
  <c r="F65" i="3"/>
  <c r="G65" i="3"/>
  <c r="H65" i="3"/>
  <c r="I65" i="3"/>
  <c r="J65" i="3"/>
  <c r="K65" i="3"/>
  <c r="C66" i="3"/>
  <c r="D66" i="3"/>
  <c r="E66" i="3"/>
  <c r="F66" i="3"/>
  <c r="G66" i="3"/>
  <c r="H66" i="3"/>
  <c r="I66" i="3"/>
  <c r="J66" i="3"/>
  <c r="K66" i="3"/>
  <c r="C67" i="3"/>
  <c r="D67" i="3"/>
  <c r="E67" i="3"/>
  <c r="F67" i="3"/>
  <c r="G67" i="3"/>
  <c r="H67" i="3"/>
  <c r="I67" i="3"/>
  <c r="J67" i="3"/>
  <c r="K67" i="3"/>
  <c r="C68" i="3"/>
  <c r="D68" i="3"/>
  <c r="E68" i="3"/>
  <c r="F68" i="3"/>
  <c r="G68" i="3"/>
  <c r="H68" i="3"/>
  <c r="I68" i="3"/>
  <c r="J68" i="3"/>
  <c r="K68" i="3"/>
  <c r="C69" i="3"/>
  <c r="D69" i="3"/>
  <c r="E69" i="3"/>
  <c r="F69" i="3"/>
  <c r="G69" i="3"/>
  <c r="H69" i="3"/>
  <c r="I69" i="3"/>
  <c r="J69" i="3"/>
  <c r="K69" i="3"/>
  <c r="C70" i="3"/>
  <c r="D70" i="3"/>
  <c r="E70" i="3"/>
  <c r="F70" i="3"/>
  <c r="G70" i="3"/>
  <c r="H70" i="3"/>
  <c r="I70" i="3"/>
  <c r="J70" i="3"/>
  <c r="K70" i="3"/>
  <c r="C71" i="3"/>
  <c r="D71" i="3"/>
  <c r="E71" i="3"/>
  <c r="F71" i="3"/>
  <c r="G71" i="3"/>
  <c r="H71" i="3"/>
  <c r="I71" i="3"/>
  <c r="J71" i="3"/>
  <c r="K71" i="3"/>
  <c r="C72" i="3"/>
  <c r="D72" i="3"/>
  <c r="E72" i="3"/>
  <c r="F72" i="3"/>
  <c r="G72" i="3"/>
  <c r="H72" i="3"/>
  <c r="I72" i="3"/>
  <c r="J72" i="3"/>
  <c r="K72" i="3"/>
  <c r="C73" i="3"/>
  <c r="D73" i="3"/>
  <c r="E73" i="3"/>
  <c r="F73" i="3"/>
  <c r="G73" i="3"/>
  <c r="H73" i="3"/>
  <c r="I73" i="3"/>
  <c r="J73" i="3"/>
  <c r="K73" i="3"/>
  <c r="C74" i="3"/>
  <c r="D74" i="3"/>
  <c r="E74" i="3"/>
  <c r="F74" i="3"/>
  <c r="G74" i="3"/>
  <c r="H74" i="3"/>
  <c r="I74" i="3"/>
  <c r="J74" i="3"/>
  <c r="K74" i="3"/>
  <c r="C75" i="3"/>
  <c r="D75" i="3"/>
  <c r="E75" i="3"/>
  <c r="F75" i="3"/>
  <c r="G75" i="3"/>
  <c r="H75" i="3"/>
  <c r="I75" i="3"/>
  <c r="J75" i="3"/>
  <c r="K75" i="3"/>
  <c r="C76" i="3"/>
  <c r="D76" i="3"/>
  <c r="E76" i="3"/>
  <c r="F76" i="3"/>
  <c r="G76" i="3"/>
  <c r="H76" i="3"/>
  <c r="I76" i="3"/>
  <c r="J76" i="3"/>
  <c r="K76" i="3"/>
  <c r="C77" i="3"/>
  <c r="D77" i="3"/>
  <c r="E77" i="3"/>
  <c r="F77" i="3"/>
  <c r="G77" i="3"/>
  <c r="H77" i="3"/>
  <c r="I77" i="3"/>
  <c r="J77" i="3"/>
  <c r="K77" i="3"/>
  <c r="C78" i="3"/>
  <c r="D78" i="3"/>
  <c r="E78" i="3"/>
  <c r="F78" i="3"/>
  <c r="G78" i="3"/>
  <c r="H78" i="3"/>
  <c r="I78" i="3"/>
  <c r="J78" i="3"/>
  <c r="K78" i="3"/>
  <c r="C79" i="3"/>
  <c r="D79" i="3"/>
  <c r="E79" i="3"/>
  <c r="F79" i="3"/>
  <c r="G79" i="3"/>
  <c r="H79" i="3"/>
  <c r="I79" i="3"/>
  <c r="J79" i="3"/>
  <c r="K79" i="3"/>
  <c r="C80" i="3"/>
  <c r="D80" i="3"/>
  <c r="E80" i="3"/>
  <c r="F80" i="3"/>
  <c r="G80" i="3"/>
  <c r="H80" i="3"/>
  <c r="I80" i="3"/>
  <c r="J80" i="3"/>
  <c r="K80" i="3"/>
  <c r="C81" i="3"/>
  <c r="D81" i="3"/>
  <c r="E81" i="3"/>
  <c r="F81" i="3"/>
  <c r="G81" i="3"/>
  <c r="H81" i="3"/>
  <c r="I81" i="3"/>
  <c r="J81" i="3"/>
  <c r="K81" i="3"/>
  <c r="C82" i="3"/>
  <c r="D82" i="3"/>
  <c r="E82" i="3"/>
  <c r="F82" i="3"/>
  <c r="G82" i="3"/>
  <c r="H82" i="3"/>
  <c r="I82" i="3"/>
  <c r="J82" i="3"/>
  <c r="K82" i="3"/>
  <c r="C83" i="3"/>
  <c r="D83" i="3"/>
  <c r="E83" i="3"/>
  <c r="F83" i="3"/>
  <c r="G83" i="3"/>
  <c r="H83" i="3"/>
  <c r="I83" i="3"/>
  <c r="J83" i="3"/>
  <c r="K83" i="3"/>
  <c r="C84" i="3"/>
  <c r="D84" i="3"/>
  <c r="E84" i="3"/>
  <c r="F84" i="3"/>
  <c r="G84" i="3"/>
  <c r="H84" i="3"/>
  <c r="I84" i="3"/>
  <c r="J84" i="3"/>
  <c r="K84" i="3"/>
  <c r="C85" i="3"/>
  <c r="D85" i="3"/>
  <c r="E85" i="3"/>
  <c r="F85" i="3"/>
  <c r="G85" i="3"/>
  <c r="H85" i="3"/>
  <c r="I85" i="3"/>
  <c r="J85" i="3"/>
  <c r="K85" i="3"/>
  <c r="C86" i="3"/>
  <c r="D86" i="3"/>
  <c r="E86" i="3"/>
  <c r="F86" i="3"/>
  <c r="G86" i="3"/>
  <c r="H86" i="3"/>
  <c r="I86" i="3"/>
  <c r="J86" i="3"/>
  <c r="K86" i="3"/>
  <c r="C87" i="3"/>
  <c r="D87" i="3"/>
  <c r="E87" i="3"/>
  <c r="F87" i="3"/>
  <c r="G87" i="3"/>
  <c r="H87" i="3"/>
  <c r="I87" i="3"/>
  <c r="J87" i="3"/>
  <c r="K87" i="3"/>
  <c r="C88" i="3"/>
  <c r="D88" i="3"/>
  <c r="E88" i="3"/>
  <c r="F88" i="3"/>
  <c r="G88" i="3"/>
  <c r="H88" i="3"/>
  <c r="I88" i="3"/>
  <c r="J88" i="3"/>
  <c r="K88" i="3"/>
  <c r="C89" i="3"/>
  <c r="D89" i="3"/>
  <c r="E89" i="3"/>
  <c r="F89" i="3"/>
  <c r="G89" i="3"/>
  <c r="H89" i="3"/>
  <c r="I89" i="3"/>
  <c r="J89" i="3"/>
  <c r="K89" i="3"/>
  <c r="C90" i="3"/>
  <c r="D90" i="3"/>
  <c r="E90" i="3"/>
  <c r="F90" i="3"/>
  <c r="G90" i="3"/>
  <c r="H90" i="3"/>
  <c r="I90" i="3"/>
  <c r="J90" i="3"/>
  <c r="K90" i="3"/>
  <c r="C91" i="3"/>
  <c r="D91" i="3"/>
  <c r="E91" i="3"/>
  <c r="F91" i="3"/>
  <c r="G91" i="3"/>
  <c r="H91" i="3"/>
  <c r="I91" i="3"/>
  <c r="J91" i="3"/>
  <c r="K91" i="3"/>
  <c r="C92" i="3"/>
  <c r="D92" i="3"/>
  <c r="E92" i="3"/>
  <c r="F92" i="3"/>
  <c r="G92" i="3"/>
  <c r="H92" i="3"/>
  <c r="I92" i="3"/>
  <c r="J92" i="3"/>
  <c r="K92" i="3"/>
  <c r="C93" i="3"/>
  <c r="D93" i="3"/>
  <c r="E93" i="3"/>
  <c r="F93" i="3"/>
  <c r="G93" i="3"/>
  <c r="H93" i="3"/>
  <c r="I93" i="3"/>
  <c r="J93" i="3"/>
  <c r="K93" i="3"/>
  <c r="C94" i="3"/>
  <c r="D94" i="3"/>
  <c r="E94" i="3"/>
  <c r="F94" i="3"/>
  <c r="G94" i="3"/>
  <c r="H94" i="3"/>
  <c r="I94" i="3"/>
  <c r="J94" i="3"/>
  <c r="K94" i="3"/>
  <c r="C95" i="3"/>
  <c r="D95" i="3"/>
  <c r="E95" i="3"/>
  <c r="F95" i="3"/>
  <c r="G95" i="3"/>
  <c r="H95" i="3"/>
  <c r="I95" i="3"/>
  <c r="J95" i="3"/>
  <c r="K95" i="3"/>
  <c r="C96" i="3"/>
  <c r="D96" i="3"/>
  <c r="E96" i="3"/>
  <c r="F96" i="3"/>
  <c r="G96" i="3"/>
  <c r="H96" i="3"/>
  <c r="I96" i="3"/>
  <c r="J96" i="3"/>
  <c r="K96" i="3"/>
  <c r="C97" i="3"/>
  <c r="D97" i="3"/>
  <c r="E97" i="3"/>
  <c r="F97" i="3"/>
  <c r="G97" i="3"/>
  <c r="H97" i="3"/>
  <c r="I97" i="3"/>
  <c r="J97" i="3"/>
  <c r="K97" i="3"/>
  <c r="C98" i="3"/>
  <c r="D98" i="3"/>
  <c r="E98" i="3"/>
  <c r="F98" i="3"/>
  <c r="G98" i="3"/>
  <c r="H98" i="3"/>
  <c r="I98" i="3"/>
  <c r="J98" i="3"/>
  <c r="K98" i="3"/>
  <c r="C99" i="3"/>
  <c r="D99" i="3"/>
  <c r="E99" i="3"/>
  <c r="F99" i="3"/>
  <c r="G99" i="3"/>
  <c r="H99" i="3"/>
  <c r="I99" i="3"/>
  <c r="J99" i="3"/>
  <c r="K99" i="3"/>
  <c r="C100" i="3"/>
  <c r="D100" i="3"/>
  <c r="E100" i="3"/>
  <c r="F100" i="3"/>
  <c r="G100" i="3"/>
  <c r="H100" i="3"/>
  <c r="I100" i="3"/>
  <c r="J100" i="3"/>
  <c r="K100" i="3"/>
  <c r="C101" i="3"/>
  <c r="D101" i="3"/>
  <c r="E101" i="3"/>
  <c r="F101" i="3"/>
  <c r="G101" i="3"/>
  <c r="H101" i="3"/>
  <c r="I101" i="3"/>
  <c r="J101" i="3"/>
  <c r="K101" i="3"/>
  <c r="C102" i="3"/>
  <c r="D102" i="3"/>
  <c r="E102" i="3"/>
  <c r="F102" i="3"/>
  <c r="G102" i="3"/>
  <c r="H102" i="3"/>
  <c r="I102" i="3"/>
  <c r="J102" i="3"/>
  <c r="K102" i="3"/>
  <c r="C103" i="3"/>
  <c r="D103" i="3"/>
  <c r="E103" i="3"/>
  <c r="F103" i="3"/>
  <c r="G103" i="3"/>
  <c r="H103" i="3"/>
  <c r="I103" i="3"/>
  <c r="J103" i="3"/>
  <c r="K103" i="3"/>
  <c r="C104" i="3"/>
  <c r="D104" i="3"/>
  <c r="E104" i="3"/>
  <c r="F104" i="3"/>
  <c r="G104" i="3"/>
  <c r="H104" i="3"/>
  <c r="I104" i="3"/>
  <c r="J104" i="3"/>
  <c r="K104" i="3"/>
  <c r="C105" i="3"/>
  <c r="D105" i="3"/>
  <c r="E105" i="3"/>
  <c r="F105" i="3"/>
  <c r="G105" i="3"/>
  <c r="H105" i="3"/>
  <c r="I105" i="3"/>
  <c r="J105" i="3"/>
  <c r="K105" i="3"/>
  <c r="C106" i="3"/>
  <c r="D106" i="3"/>
  <c r="E106" i="3"/>
  <c r="F106" i="3"/>
  <c r="G106" i="3"/>
  <c r="H106" i="3"/>
  <c r="I106" i="3"/>
  <c r="J106" i="3"/>
  <c r="K106" i="3"/>
  <c r="C107" i="3"/>
  <c r="D107" i="3"/>
  <c r="E107" i="3"/>
  <c r="F107" i="3"/>
  <c r="G107" i="3"/>
  <c r="H107" i="3"/>
  <c r="I107" i="3"/>
  <c r="J107" i="3"/>
  <c r="K107" i="3"/>
  <c r="C108" i="3"/>
  <c r="D108" i="3"/>
  <c r="E108" i="3"/>
  <c r="F108" i="3"/>
  <c r="G108" i="3"/>
  <c r="H108" i="3"/>
  <c r="I108" i="3"/>
  <c r="J108" i="3"/>
  <c r="K108" i="3"/>
  <c r="C109" i="3"/>
  <c r="D109" i="3"/>
  <c r="E109" i="3"/>
  <c r="F109" i="3"/>
  <c r="G109" i="3"/>
  <c r="H109" i="3"/>
  <c r="I109" i="3"/>
  <c r="J109" i="3"/>
  <c r="K109" i="3"/>
  <c r="C110" i="3"/>
  <c r="D110" i="3"/>
  <c r="E110" i="3"/>
  <c r="F110" i="3"/>
  <c r="G110" i="3"/>
  <c r="H110" i="3"/>
  <c r="I110" i="3"/>
  <c r="J110" i="3"/>
  <c r="K110" i="3"/>
  <c r="C111" i="3"/>
  <c r="D111" i="3"/>
  <c r="E111" i="3"/>
  <c r="F111" i="3"/>
  <c r="G111" i="3"/>
  <c r="H111" i="3"/>
  <c r="I111" i="3"/>
  <c r="J111" i="3"/>
  <c r="K111" i="3"/>
  <c r="C112" i="3"/>
  <c r="D112" i="3"/>
  <c r="E112" i="3"/>
  <c r="F112" i="3"/>
  <c r="G112" i="3"/>
  <c r="H112" i="3"/>
  <c r="I112" i="3"/>
  <c r="J112" i="3"/>
  <c r="K112" i="3"/>
  <c r="C113" i="3"/>
  <c r="D113" i="3"/>
  <c r="E113" i="3"/>
  <c r="F113" i="3"/>
  <c r="G113" i="3"/>
  <c r="H113" i="3"/>
  <c r="I113" i="3"/>
  <c r="J113" i="3"/>
  <c r="K113" i="3"/>
  <c r="C114" i="3"/>
  <c r="D114" i="3"/>
  <c r="E114" i="3"/>
  <c r="F114" i="3"/>
  <c r="G114" i="3"/>
  <c r="H114" i="3"/>
  <c r="I114" i="3"/>
  <c r="J114" i="3"/>
  <c r="K114" i="3"/>
  <c r="C115" i="3"/>
  <c r="D115" i="3"/>
  <c r="E115" i="3"/>
  <c r="F115" i="3"/>
  <c r="G115" i="3"/>
  <c r="H115" i="3"/>
  <c r="I115" i="3"/>
  <c r="J115" i="3"/>
  <c r="K115" i="3"/>
  <c r="C116" i="3"/>
  <c r="D116" i="3"/>
  <c r="E116" i="3"/>
  <c r="F116" i="3"/>
  <c r="G116" i="3"/>
  <c r="H116" i="3"/>
  <c r="I116" i="3"/>
  <c r="J116" i="3"/>
  <c r="K116" i="3"/>
  <c r="C117" i="3"/>
  <c r="D117" i="3"/>
  <c r="E117" i="3"/>
  <c r="F117" i="3"/>
  <c r="G117" i="3"/>
  <c r="H117" i="3"/>
  <c r="I117" i="3"/>
  <c r="J117" i="3"/>
  <c r="K117" i="3"/>
  <c r="C118" i="3"/>
  <c r="D118" i="3"/>
  <c r="E118" i="3"/>
  <c r="F118" i="3"/>
  <c r="G118" i="3"/>
  <c r="H118" i="3"/>
  <c r="I118" i="3"/>
  <c r="J118" i="3"/>
  <c r="K118" i="3"/>
  <c r="C119" i="3"/>
  <c r="D119" i="3"/>
  <c r="E119" i="3"/>
  <c r="F119" i="3"/>
  <c r="G119" i="3"/>
  <c r="H119" i="3"/>
  <c r="I119" i="3"/>
  <c r="J119" i="3"/>
  <c r="K119" i="3"/>
  <c r="C120" i="3"/>
  <c r="D120" i="3"/>
  <c r="E120" i="3"/>
  <c r="F120" i="3"/>
  <c r="G120" i="3"/>
  <c r="H120" i="3"/>
  <c r="I120" i="3"/>
  <c r="J120" i="3"/>
  <c r="K120" i="3"/>
  <c r="C121" i="3"/>
  <c r="D121" i="3"/>
  <c r="E121" i="3"/>
  <c r="F121" i="3"/>
  <c r="G121" i="3"/>
  <c r="H121" i="3"/>
  <c r="I121" i="3"/>
  <c r="J121" i="3"/>
  <c r="K121" i="3"/>
  <c r="C122" i="3"/>
  <c r="D122" i="3"/>
  <c r="E122" i="3"/>
  <c r="F122" i="3"/>
  <c r="G122" i="3"/>
  <c r="H122" i="3"/>
  <c r="I122" i="3"/>
  <c r="J122" i="3"/>
  <c r="K122" i="3"/>
  <c r="C123" i="3"/>
  <c r="D123" i="3"/>
  <c r="E123" i="3"/>
  <c r="F123" i="3"/>
  <c r="G123" i="3"/>
  <c r="H123" i="3"/>
  <c r="I123" i="3"/>
  <c r="J123" i="3"/>
  <c r="K123" i="3"/>
  <c r="C124" i="3"/>
  <c r="D124" i="3"/>
  <c r="E124" i="3"/>
  <c r="F124" i="3"/>
  <c r="G124" i="3"/>
  <c r="H124" i="3"/>
  <c r="I124" i="3"/>
  <c r="J124" i="3"/>
  <c r="K124" i="3"/>
  <c r="C125" i="3"/>
  <c r="D125" i="3"/>
  <c r="E125" i="3"/>
  <c r="F125" i="3"/>
  <c r="G125" i="3"/>
  <c r="H125" i="3"/>
  <c r="I125" i="3"/>
  <c r="J125" i="3"/>
  <c r="K125" i="3"/>
  <c r="C126" i="3"/>
  <c r="D126" i="3"/>
  <c r="E126" i="3"/>
  <c r="F126" i="3"/>
  <c r="G126" i="3"/>
  <c r="H126" i="3"/>
  <c r="I126" i="3"/>
  <c r="J126" i="3"/>
  <c r="K126" i="3"/>
  <c r="C127" i="3"/>
  <c r="D127" i="3"/>
  <c r="E127" i="3"/>
  <c r="F127" i="3"/>
  <c r="G127" i="3"/>
  <c r="H127" i="3"/>
  <c r="I127" i="3"/>
  <c r="J127" i="3"/>
  <c r="K127" i="3"/>
  <c r="C128" i="3"/>
  <c r="D128" i="3"/>
  <c r="E128" i="3"/>
  <c r="F128" i="3"/>
  <c r="G128" i="3"/>
  <c r="H128" i="3"/>
  <c r="I128" i="3"/>
  <c r="J128" i="3"/>
  <c r="K128" i="3"/>
  <c r="C129" i="3"/>
  <c r="D129" i="3"/>
  <c r="E129" i="3"/>
  <c r="F129" i="3"/>
  <c r="G129" i="3"/>
  <c r="H129" i="3"/>
  <c r="I129" i="3"/>
  <c r="J129" i="3"/>
  <c r="K129" i="3"/>
  <c r="C130" i="3"/>
  <c r="D130" i="3"/>
  <c r="E130" i="3"/>
  <c r="F130" i="3"/>
  <c r="G130" i="3"/>
  <c r="H130" i="3"/>
  <c r="I130" i="3"/>
  <c r="J130" i="3"/>
  <c r="K130" i="3"/>
  <c r="C131" i="3"/>
  <c r="D131" i="3"/>
  <c r="E131" i="3"/>
  <c r="F131" i="3"/>
  <c r="G131" i="3"/>
  <c r="H131" i="3"/>
  <c r="I131" i="3"/>
  <c r="J131" i="3"/>
  <c r="K131" i="3"/>
  <c r="C132" i="3"/>
  <c r="D132" i="3"/>
  <c r="E132" i="3"/>
  <c r="F132" i="3"/>
  <c r="G132" i="3"/>
  <c r="H132" i="3"/>
  <c r="I132" i="3"/>
  <c r="J132" i="3"/>
  <c r="K132" i="3"/>
  <c r="C133" i="3"/>
  <c r="D133" i="3"/>
  <c r="E133" i="3"/>
  <c r="F133" i="3"/>
  <c r="G133" i="3"/>
  <c r="H133" i="3"/>
  <c r="I133" i="3"/>
  <c r="J133" i="3"/>
  <c r="K133" i="3"/>
  <c r="C134" i="3"/>
  <c r="D134" i="3"/>
  <c r="E134" i="3"/>
  <c r="F134" i="3"/>
  <c r="G134" i="3"/>
  <c r="H134" i="3"/>
  <c r="I134" i="3"/>
  <c r="J134" i="3"/>
  <c r="K134" i="3"/>
  <c r="C135" i="3"/>
  <c r="D135" i="3"/>
  <c r="E135" i="3"/>
  <c r="F135" i="3"/>
  <c r="G135" i="3"/>
  <c r="H135" i="3"/>
  <c r="I135" i="3"/>
  <c r="J135" i="3"/>
  <c r="K135" i="3"/>
  <c r="C136" i="3"/>
  <c r="D136" i="3"/>
  <c r="E136" i="3"/>
  <c r="F136" i="3"/>
  <c r="G136" i="3"/>
  <c r="H136" i="3"/>
  <c r="I136" i="3"/>
  <c r="J136" i="3"/>
  <c r="K136" i="3"/>
  <c r="C137" i="3"/>
  <c r="D137" i="3"/>
  <c r="E137" i="3"/>
  <c r="F137" i="3"/>
  <c r="G137" i="3"/>
  <c r="H137" i="3"/>
  <c r="I137" i="3"/>
  <c r="J137" i="3"/>
  <c r="K137" i="3"/>
  <c r="C138" i="3"/>
  <c r="D138" i="3"/>
  <c r="E138" i="3"/>
  <c r="F138" i="3"/>
  <c r="G138" i="3"/>
  <c r="H138" i="3"/>
  <c r="I138" i="3"/>
  <c r="J138" i="3"/>
  <c r="K138" i="3"/>
  <c r="C139" i="3"/>
  <c r="D139" i="3"/>
  <c r="E139" i="3"/>
  <c r="F139" i="3"/>
  <c r="G139" i="3"/>
  <c r="H139" i="3"/>
  <c r="I139" i="3"/>
  <c r="J139" i="3"/>
  <c r="K139" i="3"/>
  <c r="C140" i="3"/>
  <c r="D140" i="3"/>
  <c r="E140" i="3"/>
  <c r="F140" i="3"/>
  <c r="G140" i="3"/>
  <c r="H140" i="3"/>
  <c r="I140" i="3"/>
  <c r="J140" i="3"/>
  <c r="K140" i="3"/>
  <c r="C141" i="3"/>
  <c r="D141" i="3"/>
  <c r="E141" i="3"/>
  <c r="F141" i="3"/>
  <c r="G141" i="3"/>
  <c r="H141" i="3"/>
  <c r="I141" i="3"/>
  <c r="J141" i="3"/>
  <c r="K141" i="3"/>
  <c r="C142" i="3"/>
  <c r="D142" i="3"/>
  <c r="E142" i="3"/>
  <c r="F142" i="3"/>
  <c r="G142" i="3"/>
  <c r="H142" i="3"/>
  <c r="I142" i="3"/>
  <c r="J142" i="3"/>
  <c r="K142" i="3"/>
  <c r="C143" i="3"/>
  <c r="D143" i="3"/>
  <c r="E143" i="3"/>
  <c r="F143" i="3"/>
  <c r="G143" i="3"/>
  <c r="H143" i="3"/>
  <c r="I143" i="3"/>
  <c r="J143" i="3"/>
  <c r="K143" i="3"/>
  <c r="C144" i="3"/>
  <c r="D144" i="3"/>
  <c r="E144" i="3"/>
  <c r="F144" i="3"/>
  <c r="G144" i="3"/>
  <c r="H144" i="3"/>
  <c r="I144" i="3"/>
  <c r="J144" i="3"/>
  <c r="K144" i="3"/>
  <c r="C145" i="3"/>
  <c r="D145" i="3"/>
  <c r="E145" i="3"/>
  <c r="F145" i="3"/>
  <c r="G145" i="3"/>
  <c r="H145" i="3"/>
  <c r="I145" i="3"/>
  <c r="J145" i="3"/>
  <c r="K145" i="3"/>
  <c r="C146" i="3"/>
  <c r="D146" i="3"/>
  <c r="E146" i="3"/>
  <c r="F146" i="3"/>
  <c r="G146" i="3"/>
  <c r="H146" i="3"/>
  <c r="I146" i="3"/>
  <c r="J146" i="3"/>
  <c r="K146" i="3"/>
  <c r="C147" i="3"/>
  <c r="D147" i="3"/>
  <c r="E147" i="3"/>
  <c r="F147" i="3"/>
  <c r="G147" i="3"/>
  <c r="H147" i="3"/>
  <c r="I147" i="3"/>
  <c r="J147" i="3"/>
  <c r="K147" i="3"/>
  <c r="C148" i="3"/>
  <c r="D148" i="3"/>
  <c r="E148" i="3"/>
  <c r="F148" i="3"/>
  <c r="G148" i="3"/>
  <c r="H148" i="3"/>
  <c r="I148" i="3"/>
  <c r="J148" i="3"/>
  <c r="K148" i="3"/>
  <c r="C149" i="3"/>
  <c r="D149" i="3"/>
  <c r="E149" i="3"/>
  <c r="F149" i="3"/>
  <c r="G149" i="3"/>
  <c r="H149" i="3"/>
  <c r="I149" i="3"/>
  <c r="J149" i="3"/>
  <c r="K149" i="3"/>
  <c r="C150" i="3"/>
  <c r="D150" i="3"/>
  <c r="E150" i="3"/>
  <c r="F150" i="3"/>
  <c r="G150" i="3"/>
  <c r="H150" i="3"/>
  <c r="I150" i="3"/>
  <c r="J150" i="3"/>
  <c r="K150" i="3"/>
  <c r="C151" i="3"/>
  <c r="D151" i="3"/>
  <c r="E151" i="3"/>
  <c r="F151" i="3"/>
  <c r="G151" i="3"/>
  <c r="H151" i="3"/>
  <c r="I151" i="3"/>
  <c r="J151" i="3"/>
  <c r="K151" i="3"/>
  <c r="C152" i="3"/>
  <c r="D152" i="3"/>
  <c r="E152" i="3"/>
  <c r="F152" i="3"/>
  <c r="G152" i="3"/>
  <c r="H152" i="3"/>
  <c r="I152" i="3"/>
  <c r="J152" i="3"/>
  <c r="K152" i="3"/>
  <c r="C153" i="3"/>
  <c r="D153" i="3"/>
  <c r="E153" i="3"/>
  <c r="F153" i="3"/>
  <c r="G153" i="3"/>
  <c r="H153" i="3"/>
  <c r="I153" i="3"/>
  <c r="J153" i="3"/>
  <c r="K153" i="3"/>
  <c r="C154" i="3"/>
  <c r="D154" i="3"/>
  <c r="E154" i="3"/>
  <c r="F154" i="3"/>
  <c r="G154" i="3"/>
  <c r="H154" i="3"/>
  <c r="I154" i="3"/>
  <c r="J154" i="3"/>
  <c r="K154" i="3"/>
  <c r="C155" i="3"/>
  <c r="D155" i="3"/>
  <c r="E155" i="3"/>
  <c r="F155" i="3"/>
  <c r="G155" i="3"/>
  <c r="H155" i="3"/>
  <c r="I155" i="3"/>
  <c r="J155" i="3"/>
  <c r="K155" i="3"/>
  <c r="C156" i="3"/>
  <c r="D156" i="3"/>
  <c r="E156" i="3"/>
  <c r="F156" i="3"/>
  <c r="G156" i="3"/>
  <c r="H156" i="3"/>
  <c r="I156" i="3"/>
  <c r="J156" i="3"/>
  <c r="K156" i="3"/>
  <c r="C157" i="3"/>
  <c r="D157" i="3"/>
  <c r="E157" i="3"/>
  <c r="G157" i="3"/>
  <c r="H157" i="3"/>
  <c r="I157" i="3"/>
  <c r="J157" i="3"/>
  <c r="K157" i="3"/>
  <c r="U51" i="3"/>
  <c r="S51" i="3"/>
  <c r="U50" i="3"/>
  <c r="S50" i="3"/>
  <c r="U49" i="3"/>
  <c r="S49" i="3"/>
  <c r="U48" i="3"/>
  <c r="S48" i="3"/>
  <c r="S47" i="3"/>
  <c r="U47" i="3"/>
  <c r="U46" i="3"/>
  <c r="S46" i="3"/>
  <c r="A9" i="4" l="1"/>
  <c r="A8" i="4"/>
  <c r="A18" i="4"/>
  <c r="A16" i="4"/>
  <c r="A10" i="4"/>
  <c r="A12" i="4"/>
  <c r="A14" i="4"/>
  <c r="A13" i="4"/>
  <c r="A11" i="4"/>
  <c r="A7" i="4"/>
  <c r="A17" i="4"/>
  <c r="A15" i="4"/>
  <c r="C17" i="3"/>
  <c r="D17" i="3"/>
  <c r="E17" i="3"/>
  <c r="F17" i="3"/>
  <c r="G17" i="3"/>
  <c r="H17" i="3"/>
  <c r="I17" i="3"/>
  <c r="J17" i="3"/>
  <c r="K17" i="3"/>
  <c r="S14" i="3"/>
  <c r="C25" i="3"/>
  <c r="D25" i="3"/>
  <c r="E25" i="3"/>
  <c r="F25" i="3"/>
  <c r="G25" i="3"/>
  <c r="H25" i="3"/>
  <c r="I25" i="3"/>
  <c r="J25" i="3"/>
  <c r="K25" i="3"/>
  <c r="C26" i="3"/>
  <c r="D26" i="3"/>
  <c r="E26" i="3"/>
  <c r="F26" i="3"/>
  <c r="G26" i="3"/>
  <c r="H26" i="3"/>
  <c r="I26" i="3"/>
  <c r="J26" i="3"/>
  <c r="K26" i="3"/>
  <c r="C27" i="3"/>
  <c r="D27" i="3"/>
  <c r="E27" i="3"/>
  <c r="F27" i="3"/>
  <c r="G27" i="3"/>
  <c r="H27" i="3"/>
  <c r="I27" i="3"/>
  <c r="J27" i="3"/>
  <c r="K27" i="3"/>
  <c r="C28" i="3"/>
  <c r="D28" i="3"/>
  <c r="E28" i="3"/>
  <c r="F28" i="3"/>
  <c r="G28" i="3"/>
  <c r="H28" i="3"/>
  <c r="I28" i="3"/>
  <c r="J28" i="3"/>
  <c r="K28" i="3"/>
  <c r="C29" i="3"/>
  <c r="D29" i="3"/>
  <c r="E29" i="3"/>
  <c r="F29" i="3"/>
  <c r="G29" i="3"/>
  <c r="H29" i="3"/>
  <c r="I29" i="3"/>
  <c r="J29" i="3"/>
  <c r="K29" i="3"/>
  <c r="C30" i="3"/>
  <c r="D30" i="3"/>
  <c r="E30" i="3"/>
  <c r="F30" i="3"/>
  <c r="G30" i="3"/>
  <c r="H30" i="3"/>
  <c r="I30" i="3"/>
  <c r="J30" i="3"/>
  <c r="K30" i="3"/>
  <c r="C31" i="3"/>
  <c r="D31" i="3"/>
  <c r="E31" i="3"/>
  <c r="F31" i="3"/>
  <c r="G31" i="3"/>
  <c r="H31" i="3"/>
  <c r="I31" i="3"/>
  <c r="J31" i="3"/>
  <c r="K31" i="3"/>
  <c r="C32" i="3"/>
  <c r="D32" i="3"/>
  <c r="E32" i="3"/>
  <c r="F32" i="3"/>
  <c r="G32" i="3"/>
  <c r="H32" i="3"/>
  <c r="I32" i="3"/>
  <c r="J32" i="3"/>
  <c r="K32" i="3"/>
  <c r="C33" i="3"/>
  <c r="D33" i="3"/>
  <c r="E33" i="3"/>
  <c r="F33" i="3"/>
  <c r="G33" i="3"/>
  <c r="H33" i="3"/>
  <c r="I33" i="3"/>
  <c r="J33" i="3"/>
  <c r="K33" i="3"/>
  <c r="C34" i="3"/>
  <c r="D34" i="3"/>
  <c r="E34" i="3"/>
  <c r="F34" i="3"/>
  <c r="G34" i="3"/>
  <c r="H34" i="3"/>
  <c r="I34" i="3"/>
  <c r="J34" i="3"/>
  <c r="K34" i="3"/>
  <c r="C35" i="3"/>
  <c r="D35" i="3"/>
  <c r="E35" i="3"/>
  <c r="F35" i="3"/>
  <c r="G35" i="3"/>
  <c r="H35" i="3"/>
  <c r="I35" i="3"/>
  <c r="J35" i="3"/>
  <c r="K35" i="3"/>
  <c r="C36" i="3"/>
  <c r="D36" i="3"/>
  <c r="E36" i="3"/>
  <c r="F36" i="3"/>
  <c r="G36" i="3"/>
  <c r="H36" i="3"/>
  <c r="I36" i="3"/>
  <c r="J36" i="3"/>
  <c r="K36" i="3"/>
  <c r="C37" i="3"/>
  <c r="D37" i="3"/>
  <c r="E37" i="3"/>
  <c r="F37" i="3"/>
  <c r="G37" i="3"/>
  <c r="H37" i="3"/>
  <c r="I37" i="3"/>
  <c r="J37" i="3"/>
  <c r="K37" i="3"/>
  <c r="C38" i="3"/>
  <c r="D38" i="3"/>
  <c r="E38" i="3"/>
  <c r="F38" i="3"/>
  <c r="G38" i="3"/>
  <c r="H38" i="3"/>
  <c r="I38" i="3"/>
  <c r="J38" i="3"/>
  <c r="K38" i="3"/>
  <c r="C39" i="3"/>
  <c r="D39" i="3"/>
  <c r="E39" i="3"/>
  <c r="F39" i="3"/>
  <c r="G39" i="3"/>
  <c r="H39" i="3"/>
  <c r="I39" i="3"/>
  <c r="J39" i="3"/>
  <c r="K39" i="3"/>
  <c r="C40" i="3"/>
  <c r="D40" i="3"/>
  <c r="E40" i="3"/>
  <c r="F40" i="3"/>
  <c r="G40" i="3"/>
  <c r="H40" i="3"/>
  <c r="I40" i="3"/>
  <c r="J40" i="3"/>
  <c r="K40" i="3"/>
  <c r="C41" i="3"/>
  <c r="D41" i="3"/>
  <c r="E41" i="3"/>
  <c r="F41" i="3"/>
  <c r="G41" i="3"/>
  <c r="H41" i="3"/>
  <c r="I41" i="3"/>
  <c r="J41" i="3"/>
  <c r="K41" i="3"/>
  <c r="C42" i="3"/>
  <c r="D42" i="3"/>
  <c r="E42" i="3"/>
  <c r="F42" i="3"/>
  <c r="G42" i="3"/>
  <c r="H42" i="3"/>
  <c r="I42" i="3"/>
  <c r="J42" i="3"/>
  <c r="K42" i="3"/>
  <c r="C43" i="3"/>
  <c r="D43" i="3"/>
  <c r="E43" i="3"/>
  <c r="F43" i="3"/>
  <c r="G43" i="3"/>
  <c r="H43" i="3"/>
  <c r="I43" i="3"/>
  <c r="J43" i="3"/>
  <c r="K43" i="3"/>
  <c r="C44" i="3"/>
  <c r="D44" i="3"/>
  <c r="E44" i="3"/>
  <c r="F44" i="3"/>
  <c r="G44" i="3"/>
  <c r="H44" i="3"/>
  <c r="I44" i="3"/>
  <c r="J44" i="3"/>
  <c r="K44" i="3"/>
  <c r="C45" i="3"/>
  <c r="D45" i="3"/>
  <c r="E45" i="3"/>
  <c r="F45" i="3"/>
  <c r="G45" i="3"/>
  <c r="H45" i="3"/>
  <c r="I45" i="3"/>
  <c r="J45" i="3"/>
  <c r="K45" i="3"/>
  <c r="C46" i="3"/>
  <c r="D46" i="3"/>
  <c r="E46" i="3"/>
  <c r="F46" i="3"/>
  <c r="G46" i="3"/>
  <c r="H46" i="3"/>
  <c r="I46" i="3"/>
  <c r="J46" i="3"/>
  <c r="K46" i="3"/>
  <c r="C47" i="3"/>
  <c r="D47" i="3"/>
  <c r="E47" i="3"/>
  <c r="F47" i="3"/>
  <c r="G47" i="3"/>
  <c r="H47" i="3"/>
  <c r="I47" i="3"/>
  <c r="J47" i="3"/>
  <c r="K47" i="3"/>
  <c r="C48" i="3"/>
  <c r="D48" i="3"/>
  <c r="E48" i="3"/>
  <c r="F48" i="3"/>
  <c r="G48" i="3"/>
  <c r="H48" i="3"/>
  <c r="I48" i="3"/>
  <c r="J48" i="3"/>
  <c r="K48" i="3"/>
  <c r="C49" i="3"/>
  <c r="D49" i="3"/>
  <c r="E49" i="3"/>
  <c r="F49" i="3"/>
  <c r="G49" i="3"/>
  <c r="H49" i="3"/>
  <c r="I49" i="3"/>
  <c r="J49" i="3"/>
  <c r="K49" i="3"/>
  <c r="C50" i="3"/>
  <c r="D50" i="3"/>
  <c r="E50" i="3"/>
  <c r="F50" i="3"/>
  <c r="G50" i="3"/>
  <c r="H50" i="3"/>
  <c r="I50" i="3"/>
  <c r="J50" i="3"/>
  <c r="K50" i="3"/>
  <c r="C51" i="3"/>
  <c r="D51" i="3"/>
  <c r="E51" i="3"/>
  <c r="F51" i="3"/>
  <c r="G51" i="3"/>
  <c r="H51" i="3"/>
  <c r="I51" i="3"/>
  <c r="J51" i="3"/>
  <c r="K51" i="3"/>
  <c r="C52" i="3"/>
  <c r="D52" i="3"/>
  <c r="E52" i="3"/>
  <c r="F52" i="3"/>
  <c r="G52" i="3"/>
  <c r="H52" i="3"/>
  <c r="I52" i="3"/>
  <c r="J52" i="3"/>
  <c r="K52" i="3"/>
  <c r="C53" i="3"/>
  <c r="D53" i="3"/>
  <c r="E53" i="3"/>
  <c r="F53" i="3"/>
  <c r="G53" i="3"/>
  <c r="H53" i="3"/>
  <c r="I53" i="3"/>
  <c r="J53" i="3"/>
  <c r="K53" i="3"/>
  <c r="C54" i="3"/>
  <c r="D54" i="3"/>
  <c r="E54" i="3"/>
  <c r="F54" i="3"/>
  <c r="G54" i="3"/>
  <c r="H54" i="3"/>
  <c r="I54" i="3"/>
  <c r="J54" i="3"/>
  <c r="K54" i="3"/>
  <c r="C55" i="3"/>
  <c r="D55" i="3"/>
  <c r="E55" i="3"/>
  <c r="F55" i="3"/>
  <c r="G55" i="3"/>
  <c r="H55" i="3"/>
  <c r="I55" i="3"/>
  <c r="J55" i="3"/>
  <c r="K55" i="3"/>
  <c r="C56" i="3"/>
  <c r="D56" i="3"/>
  <c r="E56" i="3"/>
  <c r="F56" i="3"/>
  <c r="G56" i="3"/>
  <c r="H56" i="3"/>
  <c r="I56" i="3"/>
  <c r="J56" i="3"/>
  <c r="K56" i="3"/>
  <c r="C13" i="3"/>
  <c r="D13" i="3"/>
  <c r="E13" i="3"/>
  <c r="F13" i="3"/>
  <c r="G13" i="3"/>
  <c r="H13" i="3"/>
  <c r="I13" i="3"/>
  <c r="J13" i="3"/>
  <c r="K13" i="3"/>
  <c r="C14" i="3"/>
  <c r="D14" i="3"/>
  <c r="E14" i="3"/>
  <c r="F14" i="3"/>
  <c r="G14" i="3"/>
  <c r="H14" i="3"/>
  <c r="I14" i="3"/>
  <c r="J14" i="3"/>
  <c r="K14" i="3"/>
  <c r="C15" i="3"/>
  <c r="D15" i="3"/>
  <c r="E15" i="3"/>
  <c r="F15" i="3"/>
  <c r="G15" i="3"/>
  <c r="H15" i="3"/>
  <c r="I15" i="3"/>
  <c r="J15" i="3"/>
  <c r="K15" i="3"/>
  <c r="C16" i="3"/>
  <c r="D16" i="3"/>
  <c r="E16" i="3"/>
  <c r="F16" i="3"/>
  <c r="G16" i="3"/>
  <c r="H16" i="3"/>
  <c r="I16" i="3"/>
  <c r="J16" i="3"/>
  <c r="K16" i="3"/>
  <c r="C18" i="3"/>
  <c r="D18" i="3"/>
  <c r="E18" i="3"/>
  <c r="F18" i="3"/>
  <c r="G18" i="3"/>
  <c r="H18" i="3"/>
  <c r="I18" i="3"/>
  <c r="J18" i="3"/>
  <c r="K18" i="3"/>
  <c r="C19" i="3"/>
  <c r="D19" i="3"/>
  <c r="E19" i="3"/>
  <c r="F19" i="3"/>
  <c r="G19" i="3"/>
  <c r="H19" i="3"/>
  <c r="I19" i="3"/>
  <c r="J19" i="3"/>
  <c r="K19" i="3"/>
  <c r="C20" i="3"/>
  <c r="D20" i="3"/>
  <c r="E20" i="3"/>
  <c r="F20" i="3"/>
  <c r="G20" i="3"/>
  <c r="H20" i="3"/>
  <c r="I20" i="3"/>
  <c r="J20" i="3"/>
  <c r="K20" i="3"/>
  <c r="C21" i="3"/>
  <c r="D21" i="3"/>
  <c r="E21" i="3"/>
  <c r="F21" i="3"/>
  <c r="G21" i="3"/>
  <c r="H21" i="3"/>
  <c r="I21" i="3"/>
  <c r="J21" i="3"/>
  <c r="K21" i="3"/>
  <c r="C22" i="3"/>
  <c r="D22" i="3"/>
  <c r="E22" i="3"/>
  <c r="F22" i="3"/>
  <c r="G22" i="3"/>
  <c r="H22" i="3"/>
  <c r="I22" i="3"/>
  <c r="J22" i="3"/>
  <c r="K22" i="3"/>
  <c r="C23" i="3"/>
  <c r="D23" i="3"/>
  <c r="E23" i="3"/>
  <c r="F23" i="3"/>
  <c r="G23" i="3"/>
  <c r="H23" i="3"/>
  <c r="I23" i="3"/>
  <c r="J23" i="3"/>
  <c r="K23" i="3"/>
  <c r="C24" i="3"/>
  <c r="D24" i="3"/>
  <c r="E24" i="3"/>
  <c r="F24" i="3"/>
  <c r="G24" i="3"/>
  <c r="H24" i="3"/>
  <c r="I24" i="3"/>
  <c r="J24" i="3"/>
  <c r="K24" i="3"/>
  <c r="C12" i="3"/>
  <c r="D12" i="3"/>
  <c r="E12" i="3"/>
  <c r="F12" i="3"/>
  <c r="G12" i="3"/>
  <c r="H12" i="3"/>
  <c r="I12" i="3"/>
  <c r="J12" i="3"/>
  <c r="K12" i="3"/>
  <c r="D9" i="4" l="1"/>
  <c r="E9" i="4"/>
  <c r="F9" i="4"/>
  <c r="G9" i="4"/>
  <c r="D8" i="4"/>
  <c r="E8" i="4"/>
  <c r="F8" i="4"/>
  <c r="G8" i="4"/>
  <c r="D18" i="4"/>
  <c r="E18" i="4"/>
  <c r="F18" i="4"/>
  <c r="G18" i="4"/>
  <c r="D16" i="4"/>
  <c r="E16" i="4"/>
  <c r="F16" i="4"/>
  <c r="G16" i="4"/>
  <c r="D10" i="4"/>
  <c r="E10" i="4"/>
  <c r="F10" i="4"/>
  <c r="G10" i="4"/>
  <c r="D12" i="4"/>
  <c r="E12" i="4"/>
  <c r="F12" i="4"/>
  <c r="G12" i="4"/>
  <c r="D14" i="4"/>
  <c r="E14" i="4"/>
  <c r="F14" i="4"/>
  <c r="G14" i="4"/>
  <c r="D13" i="4"/>
  <c r="E13" i="4"/>
  <c r="F13" i="4"/>
  <c r="G13" i="4"/>
  <c r="D11" i="4"/>
  <c r="E11" i="4"/>
  <c r="F11" i="4"/>
  <c r="G11" i="4"/>
  <c r="D7" i="4"/>
  <c r="E7" i="4"/>
  <c r="F7" i="4"/>
  <c r="G7" i="4"/>
  <c r="D17" i="4"/>
  <c r="E17" i="4"/>
  <c r="F17" i="4"/>
  <c r="G17" i="4"/>
  <c r="D15" i="4"/>
  <c r="E15" i="4"/>
  <c r="F15" i="4"/>
  <c r="G15" i="4"/>
  <c r="C4" i="3"/>
  <c r="D4" i="3"/>
  <c r="E4" i="3"/>
  <c r="F4" i="3"/>
  <c r="G4" i="3"/>
  <c r="H4" i="3"/>
  <c r="I4" i="3"/>
  <c r="J4" i="3"/>
  <c r="K4" i="3"/>
  <c r="C5" i="3"/>
  <c r="D5" i="3"/>
  <c r="E5" i="3"/>
  <c r="F5" i="3"/>
  <c r="G5" i="3"/>
  <c r="H5" i="3"/>
  <c r="I5" i="3"/>
  <c r="J5" i="3"/>
  <c r="K5" i="3"/>
  <c r="C6" i="3"/>
  <c r="D6" i="3"/>
  <c r="E6" i="3"/>
  <c r="F6" i="3"/>
  <c r="G6" i="3"/>
  <c r="H6" i="3"/>
  <c r="I6" i="3"/>
  <c r="J6" i="3"/>
  <c r="K6"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9" i="2"/>
  <c r="D9" i="2"/>
  <c r="E9" i="2"/>
  <c r="F9" i="2"/>
  <c r="G9" i="2"/>
  <c r="H9" i="2"/>
  <c r="I9" i="2"/>
  <c r="J9" i="2"/>
  <c r="K9" i="2"/>
  <c r="C10" i="2"/>
  <c r="D10" i="2"/>
  <c r="E10" i="2"/>
  <c r="F10" i="2"/>
  <c r="G10" i="2"/>
  <c r="H10" i="2"/>
  <c r="I10" i="2"/>
  <c r="J10" i="2"/>
  <c r="K10" i="2"/>
  <c r="K3" i="3"/>
  <c r="J3" i="3"/>
  <c r="I3" i="3"/>
  <c r="H3" i="3"/>
  <c r="G3" i="3"/>
  <c r="F3" i="3"/>
  <c r="E3" i="3"/>
  <c r="D3" i="3"/>
  <c r="C3" i="3"/>
  <c r="K3" i="2"/>
  <c r="H3" i="2"/>
  <c r="J3" i="2"/>
  <c r="I3" i="2"/>
  <c r="G3" i="2"/>
  <c r="F3" i="2"/>
  <c r="E3" i="2"/>
  <c r="D3" i="2"/>
  <c r="C3" i="2"/>
</calcChain>
</file>

<file path=xl/sharedStrings.xml><?xml version="1.0" encoding="utf-8"?>
<sst xmlns="http://schemas.openxmlformats.org/spreadsheetml/2006/main" count="2080" uniqueCount="819">
  <si>
    <t>저자 (year)</t>
    <phoneticPr fontId="1" type="noConversion"/>
  </si>
  <si>
    <t xml:space="preserve">연구설계 </t>
    <phoneticPr fontId="1" type="noConversion"/>
  </si>
  <si>
    <t>연구국가</t>
    <phoneticPr fontId="1" type="noConversion"/>
  </si>
  <si>
    <t>대상자 모집기간</t>
    <phoneticPr fontId="1" type="noConversion"/>
  </si>
  <si>
    <t>참여기관 수</t>
    <phoneticPr fontId="1" type="noConversion"/>
  </si>
  <si>
    <t>질환명</t>
    <phoneticPr fontId="1" type="noConversion"/>
  </si>
  <si>
    <t>선택/배제</t>
    <phoneticPr fontId="1" type="noConversion"/>
  </si>
  <si>
    <t>선택/배제 기준</t>
    <phoneticPr fontId="1" type="noConversion"/>
  </si>
  <si>
    <t>증재군 n(명)</t>
    <phoneticPr fontId="1" type="noConversion"/>
  </si>
  <si>
    <t>총 n(명)</t>
    <phoneticPr fontId="1" type="noConversion"/>
  </si>
  <si>
    <t>대조군 n(명)</t>
    <phoneticPr fontId="1" type="noConversion"/>
  </si>
  <si>
    <t>탈락률(%)
전체(중재 vs. 대조)</t>
    <phoneticPr fontId="1" type="noConversion"/>
  </si>
  <si>
    <t>3군 이상일 경우, 
중재/대조 구성 및 인원</t>
    <phoneticPr fontId="1" type="noConversion"/>
  </si>
  <si>
    <t>중재/대조군 
개수(2군, 3군 등)</t>
    <phoneticPr fontId="1" type="noConversion"/>
  </si>
  <si>
    <t>특정 도구 performance 점수
(도구명, 점수)</t>
    <phoneticPr fontId="1" type="noConversion"/>
  </si>
  <si>
    <t>평균연령 (세)
전체 평균, 또는 각 군별 평균</t>
    <phoneticPr fontId="1" type="noConversion"/>
  </si>
  <si>
    <t>남성(%)</t>
    <phoneticPr fontId="1" type="noConversion"/>
  </si>
  <si>
    <t>기저특성</t>
    <phoneticPr fontId="1" type="noConversion"/>
  </si>
  <si>
    <t>연구대상자 수</t>
    <phoneticPr fontId="1" type="noConversion"/>
  </si>
  <si>
    <t>암 병기
(NTM 병기, 1~4기 등)</t>
    <phoneticPr fontId="1" type="noConversion"/>
  </si>
  <si>
    <t>암 병기</t>
    <phoneticPr fontId="1" type="noConversion"/>
  </si>
  <si>
    <t>암 위치</t>
    <phoneticPr fontId="1" type="noConversion"/>
  </si>
  <si>
    <t>그외 질환 관련 지표1</t>
    <phoneticPr fontId="1" type="noConversion"/>
  </si>
  <si>
    <t>결과1</t>
    <phoneticPr fontId="1" type="noConversion"/>
  </si>
  <si>
    <t>그외 질환 관련 지표2</t>
    <phoneticPr fontId="1" type="noConversion"/>
  </si>
  <si>
    <t>결과2</t>
    <phoneticPr fontId="1" type="noConversion"/>
  </si>
  <si>
    <t>그외 질환 관련 지표3</t>
    <phoneticPr fontId="1" type="noConversion"/>
  </si>
  <si>
    <t>결과3</t>
    <phoneticPr fontId="1" type="noConversion"/>
  </si>
  <si>
    <t>중재군</t>
    <phoneticPr fontId="1" type="noConversion"/>
  </si>
  <si>
    <t>1) RT</t>
    <phoneticPr fontId="1" type="noConversion"/>
  </si>
  <si>
    <t>횟수</t>
    <phoneticPr fontId="1" type="noConversion"/>
  </si>
  <si>
    <t>총 선량(Gy)</t>
    <phoneticPr fontId="1" type="noConversion"/>
  </si>
  <si>
    <t>1회 선량(fraction dose, Gy)</t>
    <phoneticPr fontId="1" type="noConversion"/>
  </si>
  <si>
    <t>2) CT or neoadjuvant CT</t>
    <phoneticPr fontId="1" type="noConversion"/>
  </si>
  <si>
    <t>약물 및 용량</t>
    <phoneticPr fontId="1" type="noConversion"/>
  </si>
  <si>
    <t>3) 온열치료</t>
    <phoneticPr fontId="1" type="noConversion"/>
  </si>
  <si>
    <t>주기 및 횟수</t>
    <phoneticPr fontId="1" type="noConversion"/>
  </si>
  <si>
    <t>종류
(local, regional 등)</t>
    <phoneticPr fontId="1" type="noConversion"/>
  </si>
  <si>
    <t>기기명</t>
    <phoneticPr fontId="1" type="noConversion"/>
  </si>
  <si>
    <t>1회 시간(분)</t>
    <phoneticPr fontId="1" type="noConversion"/>
  </si>
  <si>
    <t>수행 시기
(수술 전/후, 방사선 전/후/동시 등)</t>
    <phoneticPr fontId="1" type="noConversion"/>
  </si>
  <si>
    <t>열원(RF, MS, US)</t>
    <phoneticPr fontId="1" type="noConversion"/>
  </si>
  <si>
    <t>주파수(MHz)</t>
    <phoneticPr fontId="1" type="noConversion"/>
  </si>
  <si>
    <t>전력(W)</t>
    <phoneticPr fontId="1" type="noConversion"/>
  </si>
  <si>
    <t>온도측정방법
(종양세포 직접, 체온측정 등)</t>
    <phoneticPr fontId="1" type="noConversion"/>
  </si>
  <si>
    <t>온도측정방법 상세
(기기, 측정부위 등)</t>
    <phoneticPr fontId="1" type="noConversion"/>
  </si>
  <si>
    <t>4) 그외 중재법</t>
    <phoneticPr fontId="1" type="noConversion"/>
  </si>
  <si>
    <t>중재기술명</t>
    <phoneticPr fontId="1" type="noConversion"/>
  </si>
  <si>
    <t>방법</t>
    <phoneticPr fontId="1" type="noConversion"/>
  </si>
  <si>
    <t>대조군</t>
    <phoneticPr fontId="1" type="noConversion"/>
  </si>
  <si>
    <t>3군</t>
    <phoneticPr fontId="1" type="noConversion"/>
  </si>
  <si>
    <t>대조군명</t>
    <phoneticPr fontId="1" type="noConversion"/>
  </si>
  <si>
    <t>3군 이름</t>
    <phoneticPr fontId="1" type="noConversion"/>
  </si>
  <si>
    <t xml:space="preserve">3군 설명 </t>
    <phoneticPr fontId="1" type="noConversion"/>
  </si>
  <si>
    <t>대조군 설명
(중재군과 다른 점이 있다면 서술)</t>
    <phoneticPr fontId="1" type="noConversion"/>
  </si>
  <si>
    <t>추적관찰기간(월)</t>
    <phoneticPr fontId="1" type="noConversion"/>
  </si>
  <si>
    <t>저자결론</t>
    <phoneticPr fontId="1" type="noConversion"/>
  </si>
  <si>
    <t>연속형 결과변수</t>
    <phoneticPr fontId="1" type="noConversion"/>
  </si>
  <si>
    <t>문헌 no.</t>
    <phoneticPr fontId="1" type="noConversion"/>
  </si>
  <si>
    <t>하위그룹</t>
    <phoneticPr fontId="1" type="noConversion"/>
  </si>
  <si>
    <t>결과지표 정의</t>
    <phoneticPr fontId="1" type="noConversion"/>
  </si>
  <si>
    <t>결과지표명</t>
    <phoneticPr fontId="1" type="noConversion"/>
  </si>
  <si>
    <t>측정도구/단위</t>
    <phoneticPr fontId="1" type="noConversion"/>
  </si>
  <si>
    <t>측정시점(개월)</t>
    <phoneticPr fontId="1" type="noConversion"/>
  </si>
  <si>
    <t>n</t>
    <phoneticPr fontId="1" type="noConversion"/>
  </si>
  <si>
    <t>mean</t>
    <phoneticPr fontId="1" type="noConversion"/>
  </si>
  <si>
    <t>SD</t>
    <phoneticPr fontId="1" type="noConversion"/>
  </si>
  <si>
    <t>95% CI</t>
    <phoneticPr fontId="1" type="noConversion"/>
  </si>
  <si>
    <t>변화량 SD, 95% CI</t>
    <phoneticPr fontId="1" type="noConversion"/>
  </si>
  <si>
    <t xml:space="preserve">대조군 </t>
    <phoneticPr fontId="1" type="noConversion"/>
  </si>
  <si>
    <t>p-value</t>
    <phoneticPr fontId="1" type="noConversion"/>
  </si>
  <si>
    <t>연구설계</t>
    <phoneticPr fontId="1" type="noConversion"/>
  </si>
  <si>
    <t>질환</t>
    <phoneticPr fontId="1" type="noConversion"/>
  </si>
  <si>
    <t>질환대분류</t>
    <phoneticPr fontId="1" type="noConversion"/>
  </si>
  <si>
    <t>질환상세</t>
    <phoneticPr fontId="1" type="noConversion"/>
  </si>
  <si>
    <t>total N</t>
    <phoneticPr fontId="1" type="noConversion"/>
  </si>
  <si>
    <t>event n</t>
    <phoneticPr fontId="1" type="noConversion"/>
  </si>
  <si>
    <t>통계량</t>
    <phoneticPr fontId="1" type="noConversion"/>
  </si>
  <si>
    <t>통계량 지표명</t>
    <phoneticPr fontId="1" type="noConversion"/>
  </si>
  <si>
    <t>no.</t>
    <phoneticPr fontId="1" type="noConversion"/>
  </si>
  <si>
    <t>1저자(연도)</t>
    <phoneticPr fontId="1" type="noConversion"/>
  </si>
  <si>
    <t>1. 무작위 배정순서 생성(Random sequence generation)</t>
  </si>
  <si>
    <t>1. 판단근거</t>
  </si>
  <si>
    <t>2. 배정순서 은폐(Allocation concealment)</t>
  </si>
  <si>
    <t>2. 판단근거</t>
  </si>
  <si>
    <t>3. 연구참여자, 연구자에 대한 눈가림(Blinding o$$F participants and personnel)</t>
  </si>
  <si>
    <t>3. 판단근거</t>
  </si>
  <si>
    <t>4. 결과평가에 대한 눈가림(Blinding o$$F outcome assessment)</t>
  </si>
  <si>
    <t>4. 판단근거</t>
  </si>
  <si>
    <t>5. 불충분한 결과자료(Incomplete outcome data)</t>
  </si>
  <si>
    <t>5. 판단근거</t>
  </si>
  <si>
    <t>6. 선택적 보고(Selective reporting)</t>
  </si>
  <si>
    <t>6. 판단근거</t>
  </si>
  <si>
    <t>7. 민간연구지원 비뚤림</t>
    <phoneticPr fontId="1" type="noConversion"/>
  </si>
  <si>
    <t>7. 판단근거</t>
    <phoneticPr fontId="1" type="noConversion"/>
  </si>
  <si>
    <t>RCT: Risk of bias(F~S열) 수행</t>
    <phoneticPr fontId="1" type="noConversion"/>
  </si>
  <si>
    <t>1. 대상군 비교 가능성</t>
    <phoneticPr fontId="1" type="noConversion"/>
  </si>
  <si>
    <t>1. 판단근거</t>
    <phoneticPr fontId="1" type="noConversion"/>
  </si>
  <si>
    <t>2. 대상군 선정</t>
    <phoneticPr fontId="1" type="noConversion"/>
  </si>
  <si>
    <t>2, 판단근거</t>
    <phoneticPr fontId="1" type="noConversion"/>
  </si>
  <si>
    <t>3. 교란변수</t>
    <phoneticPr fontId="1" type="noConversion"/>
  </si>
  <si>
    <t>3. 판단근거</t>
    <phoneticPr fontId="1" type="noConversion"/>
  </si>
  <si>
    <t>4. 노출측정</t>
    <phoneticPr fontId="1" type="noConversion"/>
  </si>
  <si>
    <t>4. 판단근거</t>
    <phoneticPr fontId="1" type="noConversion"/>
  </si>
  <si>
    <t>5. 평가자의 눈가림</t>
    <phoneticPr fontId="1" type="noConversion"/>
  </si>
  <si>
    <t>5. 판단근거</t>
    <phoneticPr fontId="1" type="noConversion"/>
  </si>
  <si>
    <t>6. 결과평가</t>
    <phoneticPr fontId="1" type="noConversion"/>
  </si>
  <si>
    <t>6. 판단근거</t>
    <phoneticPr fontId="1" type="noConversion"/>
  </si>
  <si>
    <t>7. 불완전한 결과자료</t>
    <phoneticPr fontId="1" type="noConversion"/>
  </si>
  <si>
    <t>8. 선택적 결과보고</t>
    <phoneticPr fontId="1" type="noConversion"/>
  </si>
  <si>
    <t>8. 판단근거</t>
    <phoneticPr fontId="1" type="noConversion"/>
  </si>
  <si>
    <t>RoB(RCT)</t>
    <phoneticPr fontId="1" type="noConversion"/>
  </si>
  <si>
    <t>ROBANS(NRCT)</t>
    <phoneticPr fontId="1" type="noConversion"/>
  </si>
  <si>
    <t>NRCT: ROBANS(T~AI열) 수행</t>
    <phoneticPr fontId="1" type="noConversion"/>
  </si>
  <si>
    <t>온열치료기기명</t>
    <phoneticPr fontId="1" type="noConversion"/>
  </si>
  <si>
    <t>온열치료 수행시기</t>
    <phoneticPr fontId="1" type="noConversion"/>
  </si>
  <si>
    <t>Vasanthan (2005)</t>
  </si>
  <si>
    <t>van der Zee (2000)</t>
  </si>
  <si>
    <t>NRCT</t>
  </si>
  <si>
    <t>RCT</t>
  </si>
  <si>
    <t>질환 대분류
(과제)</t>
    <phoneticPr fontId="1" type="noConversion"/>
  </si>
  <si>
    <t>부인종양</t>
  </si>
  <si>
    <t>자궁경부암</t>
  </si>
  <si>
    <t>난소암</t>
  </si>
  <si>
    <t>질환 상세
(진행성 등 논문에 나와있는대로)</t>
    <phoneticPr fontId="1" type="noConversion"/>
  </si>
  <si>
    <t>43</t>
  </si>
  <si>
    <t>RT</t>
  </si>
  <si>
    <t>CT</t>
  </si>
  <si>
    <t>CT+RT</t>
  </si>
  <si>
    <t>local</t>
  </si>
  <si>
    <t>-</t>
  </si>
  <si>
    <t>regional</t>
  </si>
  <si>
    <t>Thermotron RF-8</t>
  </si>
  <si>
    <t>NR</t>
  </si>
  <si>
    <t>BSD-2000 Hyperthermia System</t>
  </si>
  <si>
    <t>Thermotron RF-8</t>
    <phoneticPr fontId="1" type="noConversion"/>
  </si>
  <si>
    <t>제조업체명 및 국가</t>
    <phoneticPr fontId="1" type="noConversion"/>
  </si>
  <si>
    <t>EHY2000+</t>
    <phoneticPr fontId="1" type="noConversion"/>
  </si>
  <si>
    <t>NRL-004 radiofrequency HT machine</t>
    <phoneticPr fontId="1" type="noConversion"/>
  </si>
  <si>
    <t>Jilin, China</t>
    <phoneticPr fontId="1" type="noConversion"/>
  </si>
  <si>
    <t>Oncotherm GmbH, Troisdorf, Germany</t>
    <phoneticPr fontId="1" type="noConversion"/>
  </si>
  <si>
    <t>SR1000 tumor radiofrequency hyperthermia apparatus</t>
    <phoneticPr fontId="1" type="noConversion"/>
  </si>
  <si>
    <t>EHY2000 clinical heating device</t>
    <phoneticPr fontId="1" type="noConversion"/>
  </si>
  <si>
    <t>42.5</t>
  </si>
  <si>
    <t>42.5-43.5</t>
  </si>
  <si>
    <t>온도</t>
    <phoneticPr fontId="1" type="noConversion"/>
  </si>
  <si>
    <t>42.5-43</t>
    <phoneticPr fontId="1" type="noConversion"/>
  </si>
  <si>
    <t>RF</t>
  </si>
  <si>
    <t>13.56MHz</t>
  </si>
  <si>
    <t>13.56 MHz</t>
  </si>
  <si>
    <t>8 MHz</t>
  </si>
  <si>
    <t>75-120 MHz</t>
  </si>
  <si>
    <t>주 1회, 총 3회</t>
  </si>
  <si>
    <t>주1회</t>
    <phoneticPr fontId="1" type="noConversion"/>
  </si>
  <si>
    <t>주2회, 총 6회</t>
    <phoneticPr fontId="1" type="noConversion"/>
  </si>
  <si>
    <t>주2-3회, 8 cycles</t>
    <phoneticPr fontId="1" type="noConversion"/>
  </si>
  <si>
    <t>73 (36+37)</t>
  </si>
  <si>
    <t>38 (18+20)</t>
  </si>
  <si>
    <t>48 (24+24)</t>
  </si>
  <si>
    <t>환자수 
총N(중재+대조)</t>
    <phoneticPr fontId="1" type="noConversion"/>
  </si>
  <si>
    <t>질환</t>
    <phoneticPr fontId="1" type="noConversion"/>
  </si>
  <si>
    <t>저자(연도)</t>
    <phoneticPr fontId="1" type="noConversion"/>
  </si>
  <si>
    <t>no.</t>
    <phoneticPr fontId="1" type="noConversion"/>
  </si>
  <si>
    <t>비뚤림위험평가</t>
    <phoneticPr fontId="1" type="noConversion"/>
  </si>
  <si>
    <t>7859_2</t>
  </si>
  <si>
    <t>자궁경부암</t>
    <phoneticPr fontId="1" type="noConversion"/>
  </si>
  <si>
    <t>부인종양</t>
    <phoneticPr fontId="1" type="noConversion"/>
  </si>
  <si>
    <t>114(58+56)</t>
    <phoneticPr fontId="1" type="noConversion"/>
  </si>
  <si>
    <t>7859번 문헌은 질환에 따라 3개로 구분(방광암, 자궁경부암, 직장암)</t>
    <phoneticPr fontId="1" type="noConversion"/>
  </si>
  <si>
    <t>비고</t>
    <phoneticPr fontId="1" type="noConversion"/>
  </si>
  <si>
    <t>9. 민간연구지원 비뚤림</t>
    <phoneticPr fontId="1" type="noConversion"/>
  </si>
  <si>
    <t>9. 판단근거</t>
    <phoneticPr fontId="1" type="noConversion"/>
  </si>
  <si>
    <t>L: 낮음, H: 높음, U: 불확실</t>
    <phoneticPr fontId="1" type="noConversion"/>
  </si>
  <si>
    <t>8MHz</t>
    <phoneticPr fontId="1" type="noConversion"/>
  </si>
  <si>
    <t>RCT(NCT03332069)</t>
    <phoneticPr fontId="1" type="noConversion"/>
  </si>
  <si>
    <t>남아프리카</t>
    <phoneticPr fontId="1" type="noConversion"/>
  </si>
  <si>
    <t>1729, 13096 동일연구, 1729 임상결과 보고</t>
    <phoneticPr fontId="1" type="noConversion"/>
  </si>
  <si>
    <t>1729, 13096 동일연구, 13096 독성 및 삶의 질 보고</t>
    <phoneticPr fontId="1" type="noConversion"/>
  </si>
  <si>
    <t>mEHT는 고위험 또는 자원이 제한된 환경에서도 자궁경부암 환자에서 화학-방사선요법의 감작제(sensitiser)로서 효과적임</t>
    <phoneticPr fontId="1" type="noConversion"/>
  </si>
  <si>
    <t>mEHT는 예상하지 못한 CRT 관련 독성이 없었고, HIV 양성, 체중 제한, 자원이 한정된 경우에서도 안전한 치료법임</t>
    <phoneticPr fontId="1" type="noConversion"/>
  </si>
  <si>
    <t>FIGO: International Federation of Gynecology and Obstetrics</t>
    <phoneticPr fontId="1" type="noConversion"/>
  </si>
  <si>
    <t>FIGO stage IIB or ⅢB</t>
    <phoneticPr fontId="1" type="noConversion"/>
  </si>
  <si>
    <t>ECOG score&lt;2</t>
    <phoneticPr fontId="1" type="noConversion"/>
  </si>
  <si>
    <t>ECOG: Eastern Cooperative Oncology Group</t>
    <phoneticPr fontId="1" type="noConversion"/>
  </si>
  <si>
    <t>CD4: 세포표면항원무리 4 혹은 CD4는 보조 T 세포, 단핵구, 대식세포, 수지상세포 등 면역세포의 표면에 있는 당단백질 분자, 세포의 표면에 CD4라는 마커를 가지고 있는 림프구를 의미, HIV에 감염되면 CD4 T 세포의 수가 급격하게 감소</t>
    <phoneticPr fontId="1" type="noConversion"/>
  </si>
  <si>
    <t>&lt;선택기준&gt;
ㆍ원발성, 치료 경험이 없는, 조직학적으로 확인된 침습성 편평 또는 선편평세포(invasive squamous or adeno-squamous cell carcinoma) 자궁경부암
ㆍFIGO stage IIB or ⅢB
ㆍ집중근치적 CRT 치료가 가능한 자
ㆍ18세 초과
ㆍECOG score &lt;2
ㆍ크레아티닌청소율 &gt;60mL/min
ㆍ헤모글로빈, 혈소판, 호중구 정상범위
ㆍ항레트로바이러스제를 받는 HIV 양성환자 또는  CD4 세포&gt;200cell/μL
ㆍ기대 수명 &gt;12개월
ㆍ정상범위 BMI
&lt;배제기준&gt;
ㆍ양측 수신증(hydronephrosis)
ㆍ2차 원발성 악성 종양
ㆍ18F-FDG PET/CT에서 시각화된 골반외 내장 질환
ㆍ방광-질 누공 또는 방광직장 누공
ㆍ비정상적인 간 기능 검사
ㆍ임신, 수유중인 경우
ㆍ이전 자궁절제술
ㆍ지난 2년내 악성 종양 치료환자
ㆍ심혈관 질환(조절된 고혈압 제외)
ㆍ급성 또는 생명을 위협하는 감염, 자궁경부암 이외의 생명을 위협하는 질병
ㆍHIV 양성 환자에서 항레트로바이러스 요법 내성의 증거
ㆍ정신과적 질병
ㆍ자궁 경부 단단암(Carcinoma of the cervical stump)
ㆍmEHT에 대한 금기(심박조율기,금속 임플란트 등) 대상</t>
    <phoneticPr fontId="1" type="noConversion"/>
  </si>
  <si>
    <t>210 (106+104)</t>
    <phoneticPr fontId="1" type="noConversion"/>
  </si>
  <si>
    <t>3.8%(4.7% vs. 2.9%)</t>
    <phoneticPr fontId="1" type="noConversion"/>
  </si>
  <si>
    <t>자궁경부</t>
    <phoneticPr fontId="1" type="noConversion"/>
  </si>
  <si>
    <t>HIV양성</t>
    <phoneticPr fontId="1" type="noConversion"/>
  </si>
  <si>
    <t>48.6세</t>
    <phoneticPr fontId="1" type="noConversion"/>
  </si>
  <si>
    <t>ECOG score</t>
    <phoneticPr fontId="1" type="noConversion"/>
  </si>
  <si>
    <t>0: 5%
1: 95%</t>
    <phoneticPr fontId="1" type="noConversion"/>
  </si>
  <si>
    <t>CD4</t>
    <phoneticPr fontId="1" type="noConversion"/>
  </si>
  <si>
    <t>6개월</t>
    <phoneticPr fontId="1" type="noConversion"/>
  </si>
  <si>
    <r>
      <t>cisplatin 80mg/m</t>
    </r>
    <r>
      <rPr>
        <vertAlign val="superscript"/>
        <sz val="9"/>
        <color theme="1"/>
        <rFont val="맑은 고딕"/>
        <family val="3"/>
        <charset val="129"/>
        <scheme val="minor"/>
      </rPr>
      <t>2</t>
    </r>
    <phoneticPr fontId="1" type="noConversion"/>
  </si>
  <si>
    <t>ㆍ방사선요법 총 5주
ㆍEBRT: 총 25회
ㆍHDR BT: 포인트당 3회</t>
    <phoneticPr fontId="1" type="noConversion"/>
  </si>
  <si>
    <t>EBRT: external beam radiation</t>
    <phoneticPr fontId="1" type="noConversion"/>
  </si>
  <si>
    <t>HDR: High Dose Rate</t>
    <phoneticPr fontId="1" type="noConversion"/>
  </si>
  <si>
    <t>BT: brachytherapy</t>
    <phoneticPr fontId="1" type="noConversion"/>
  </si>
  <si>
    <t>주 2회(48시간 간격), 총 10회</t>
    <phoneticPr fontId="1" type="noConversion"/>
  </si>
  <si>
    <t xml:space="preserve">EBRT후 30분내 투여함
BT, CT 수행한 날에는 HT 수행하지 않음 </t>
    <phoneticPr fontId="1" type="noConversion"/>
  </si>
  <si>
    <t>시작 전력은 60W로 5분간 단계적으로 증가하여 가온함
1차 90W, 2차 110W, 3차 130W로 10회 치료에 평균 360KJ, 특성표 평균: 369.32KJ</t>
    <phoneticPr fontId="1" type="noConversion"/>
  </si>
  <si>
    <t>2회(21일 간격)</t>
    <phoneticPr fontId="1" type="noConversion"/>
  </si>
  <si>
    <t>NR</t>
    <phoneticPr fontId="1" type="noConversion"/>
  </si>
  <si>
    <t>온도측정안함: 온도상승이 제한적이며, 온도는 중요매개변수가 아님 
에너지 측정:  쉽고 안정적인 측정임</t>
    <phoneticPr fontId="1" type="noConversion"/>
  </si>
  <si>
    <t>생존자</t>
    <phoneticPr fontId="1" type="noConversion"/>
  </si>
  <si>
    <t>생존자 중 CMR</t>
    <phoneticPr fontId="1" type="noConversion"/>
  </si>
  <si>
    <t>완전대사관해</t>
    <phoneticPr fontId="1" type="noConversion"/>
  </si>
  <si>
    <t>SUV: Standardized Uptake Values, PET/CT 표준섭취계수(Standardized Uptake Values: SUV)는 반정량적 지표로 인체 내에 주입한 방사성 의약품이 균등하게 퍼져 있다는 가정 하에 종양 내에 얼마나 평균보다 높게 섭취되는지를 평가하는 방법</t>
    <phoneticPr fontId="1" type="noConversion"/>
  </si>
  <si>
    <t>CMR: complete metabolic response, SUV &lt; 2.5</t>
    <phoneticPr fontId="1" type="noConversion"/>
  </si>
  <si>
    <t>PMR: Partial Metabolic Response, SUV 30% 초과 감소</t>
    <phoneticPr fontId="1" type="noConversion"/>
  </si>
  <si>
    <t>SMD: Stable Metabolic Disease, SUV 30% 미만 감소</t>
    <phoneticPr fontId="1" type="noConversion"/>
  </si>
  <si>
    <t>PMD: Progressive Metabolic Disease, SUV 증가</t>
    <phoneticPr fontId="1" type="noConversion"/>
  </si>
  <si>
    <t xml:space="preserve">PERCIST: PET response criteria in solid tumors  1.0 criteria (Complete Metabolic Response [CMR] SUV&lt;2.5; Partial Metabolic Response [PMR] &gt;30% reduction in SUV; Stable Metabolic Disease [SMD] &lt;30% reduction in SUV; Progressive Metabolic Disease [PMD] increase in SUV) </t>
    <phoneticPr fontId="1" type="noConversion"/>
  </si>
  <si>
    <t>PERCIST 1.0 기준, SUV &lt; 2.5</t>
    <phoneticPr fontId="1" type="noConversion"/>
  </si>
  <si>
    <t>LDC</t>
    <phoneticPr fontId="1" type="noConversion"/>
  </si>
  <si>
    <t>방사선 영역에 질평의 근거가 없는 상태를 의미함</t>
    <phoneticPr fontId="1" type="noConversion"/>
  </si>
  <si>
    <t>LDFS</t>
    <phoneticPr fontId="1" type="noConversion"/>
  </si>
  <si>
    <t>LDC: local disease control, 방사선 영역에 질평의 근거가 없는 상태를 의미함</t>
    <phoneticPr fontId="1" type="noConversion"/>
  </si>
  <si>
    <t>LDFS: Local Disease Free Survival, 질병관련 사망 또는 LDC의 실패가 없는 경우</t>
    <phoneticPr fontId="1" type="noConversion"/>
  </si>
  <si>
    <t>질병관련 사망 또는 LDC가 실패가 없이 생존자</t>
    <phoneticPr fontId="1" type="noConversion"/>
  </si>
  <si>
    <t>OR</t>
    <phoneticPr fontId="1" type="noConversion"/>
  </si>
  <si>
    <t>0.19~0.69</t>
    <phoneticPr fontId="1" type="noConversion"/>
  </si>
  <si>
    <t>레퍼런스 불확실, 실패율인지, 생존율인지 불분명함</t>
    <phoneticPr fontId="1" type="noConversion"/>
  </si>
  <si>
    <t>0.20~0.77</t>
    <phoneticPr fontId="1" type="noConversion"/>
  </si>
  <si>
    <t>본문 기술내용</t>
    <phoneticPr fontId="1" type="noConversion"/>
  </si>
  <si>
    <t>그래프와 본문기술내용 분모와 분자 다름</t>
    <phoneticPr fontId="1" type="noConversion"/>
  </si>
  <si>
    <t>CMR(그래프 fig2)</t>
    <phoneticPr fontId="1" type="noConversion"/>
  </si>
  <si>
    <t>PMR(그래프 fig2)</t>
    <phoneticPr fontId="1" type="noConversion"/>
  </si>
  <si>
    <t>SMD(그래프 fig2)</t>
    <phoneticPr fontId="1" type="noConversion"/>
  </si>
  <si>
    <t>PMD(그래프 fig2)</t>
    <phoneticPr fontId="1" type="noConversion"/>
  </si>
  <si>
    <t>Cognitive function</t>
    <phoneticPr fontId="1" type="noConversion"/>
  </si>
  <si>
    <t>6주</t>
    <phoneticPr fontId="1" type="noConversion"/>
  </si>
  <si>
    <t>Social functioning</t>
  </si>
  <si>
    <t>Emotional functioning</t>
  </si>
  <si>
    <t>Fatigue</t>
  </si>
  <si>
    <t>Pain</t>
  </si>
  <si>
    <t>3개월</t>
    <phoneticPr fontId="1" type="noConversion"/>
  </si>
  <si>
    <t>중국</t>
    <phoneticPr fontId="1" type="noConversion"/>
  </si>
  <si>
    <t>2009~2013</t>
    <phoneticPr fontId="1" type="noConversion"/>
  </si>
  <si>
    <t>FIGO stage IB-IV</t>
    <phoneticPr fontId="1" type="noConversion"/>
  </si>
  <si>
    <t>Karnofsky performance status ≥70</t>
    <phoneticPr fontId="1" type="noConversion"/>
  </si>
  <si>
    <t>&lt;선택기준&gt;
ㆍFIGO stage IB-IV
ㆍKarnofsky performance status ≥70
ㆍ25세~70세
ㆍRT, CT, 수술 과거력 없음
ㆍ조직학적으로 확인된 자궁경부 편평상피암
ㆍRT 및 CT 금기 사항 및 HT 금기 사항 없음(심장 박동기 등)
ㆍ정상적인 혈액결과 및 중요 장기 부전 없음
ㆍ이중 원발성 암이 없음
&lt;제외 기준&gt;
ㆍRT 또는 CT 치료 미완료, &lt;2 HT
ㆍ추적관찰 실패</t>
    <phoneticPr fontId="1" type="noConversion"/>
  </si>
  <si>
    <t>일본</t>
    <phoneticPr fontId="1" type="noConversion"/>
  </si>
  <si>
    <t>중재 후 18F-FDG PET/CT 스캔에서 시각화된 질환</t>
    <phoneticPr fontId="1" type="noConversion"/>
  </si>
  <si>
    <t>6개월</t>
    <phoneticPr fontId="1" type="noConversion"/>
  </si>
  <si>
    <t>골반외 결절이 있는 대상자(18F-FDG PET/CT 스캔상)</t>
    <phoneticPr fontId="1" type="noConversion"/>
  </si>
  <si>
    <t>systemic response(관해)</t>
    <phoneticPr fontId="1" type="noConversion"/>
  </si>
  <si>
    <t>대사적 관해를 포함한 관해</t>
    <phoneticPr fontId="1" type="noConversion"/>
  </si>
  <si>
    <t>골반외 장기질환(extra-pelvic visceral disease)</t>
    <phoneticPr fontId="1" type="noConversion"/>
  </si>
  <si>
    <t>RT 지연</t>
    <phoneticPr fontId="1" type="noConversion"/>
  </si>
  <si>
    <t>피부손상, 출혈, 빈혈, 구토, 탈수 등 다양한 원인으로 인한 RT 지연</t>
    <phoneticPr fontId="1" type="noConversion"/>
  </si>
  <si>
    <t>CT 지연 또는 취소</t>
    <phoneticPr fontId="1" type="noConversion"/>
  </si>
  <si>
    <t>(신기능손상, 호중구감소, 빈혈, 구토 등)</t>
    <phoneticPr fontId="1" type="noConversion"/>
  </si>
  <si>
    <t>OR</t>
    <phoneticPr fontId="1" type="noConversion"/>
  </si>
  <si>
    <t>0.641–3.530</t>
    <phoneticPr fontId="1" type="noConversion"/>
  </si>
  <si>
    <t>레퍼런스 불확실</t>
    <phoneticPr fontId="1" type="noConversion"/>
  </si>
  <si>
    <t>HT 관련 부작용 보고(1-2도 화상, 표면화상, 통증 등)</t>
    <phoneticPr fontId="1" type="noConversion"/>
  </si>
  <si>
    <t>중재군만 결과보고</t>
    <phoneticPr fontId="1" type="noConversion"/>
  </si>
  <si>
    <t>1-2도 지방층 화상(grade 1–2 adipose burns)</t>
    <phoneticPr fontId="1" type="noConversion"/>
  </si>
  <si>
    <t>중재기간중(5주)</t>
    <phoneticPr fontId="1" type="noConversion"/>
  </si>
  <si>
    <t>중재후(6주 or 3개월)</t>
    <phoneticPr fontId="1" type="noConversion"/>
  </si>
  <si>
    <t>두 군간 차이가 없었다고 기술만 되어 있음</t>
    <phoneticPr fontId="1" type="noConversion"/>
  </si>
  <si>
    <t>3-4급 독성: Hematologic</t>
    <phoneticPr fontId="1" type="noConversion"/>
  </si>
  <si>
    <t>3-4급 독성: Neurological</t>
    <phoneticPr fontId="1" type="noConversion"/>
  </si>
  <si>
    <t>3-4급 독성: Lower GIT</t>
    <phoneticPr fontId="1" type="noConversion"/>
  </si>
  <si>
    <t>3-4급 독성: Upper GIT</t>
    <phoneticPr fontId="1" type="noConversion"/>
  </si>
  <si>
    <t>3-4급 독성: Dermatologic</t>
    <phoneticPr fontId="1" type="noConversion"/>
  </si>
  <si>
    <t>3-4급 독성: Urogenital</t>
    <phoneticPr fontId="1" type="noConversion"/>
  </si>
  <si>
    <t>3-4급 독성: Renal</t>
    <phoneticPr fontId="1" type="noConversion"/>
  </si>
  <si>
    <t>3-4급 독성: Multiple</t>
    <phoneticPr fontId="1" type="noConversion"/>
  </si>
  <si>
    <t>SUPPL 2</t>
    <phoneticPr fontId="1" type="noConversion"/>
  </si>
  <si>
    <t>6주</t>
    <phoneticPr fontId="1" type="noConversion"/>
  </si>
  <si>
    <t>3개월</t>
    <phoneticPr fontId="1" type="noConversion"/>
  </si>
  <si>
    <t>1-2급 독성: Neurological</t>
    <phoneticPr fontId="1" type="noConversion"/>
  </si>
  <si>
    <t>Neurological 독성(1-4급)</t>
    <phoneticPr fontId="1" type="noConversion"/>
  </si>
  <si>
    <t>0.98–65.19</t>
    <phoneticPr fontId="1" type="noConversion"/>
  </si>
  <si>
    <t>Dermatologic/subcutaneous 독성</t>
    <phoneticPr fontId="1" type="noConversion"/>
  </si>
  <si>
    <t>0.58–3.11</t>
    <phoneticPr fontId="1" type="noConversion"/>
  </si>
  <si>
    <t>Renal 독성</t>
    <phoneticPr fontId="1" type="noConversion"/>
  </si>
  <si>
    <t>0.50–1.82</t>
    <phoneticPr fontId="1" type="noConversion"/>
  </si>
  <si>
    <t>L</t>
    <phoneticPr fontId="1" type="noConversion"/>
  </si>
  <si>
    <t>The REDCap stratified on-line software generated random-sampling tool was used to randomise participants</t>
    <phoneticPr fontId="1" type="noConversion"/>
  </si>
  <si>
    <t xml:space="preserve">Participants were informed in a private consultation by the research co-ordinator of their treatment group at treatment verification. The research co-coordinator was not involved in the treatment or clinical evaluations. </t>
    <phoneticPr fontId="1" type="noConversion"/>
  </si>
  <si>
    <t xml:space="preserve">Double blinding of the participants was not possible으로 기술되어 있지만 결과지표가 관해 등 객관적인 지표로 눈가림 여부에 영향을 받지 않는 경우 </t>
    <phoneticPr fontId="1" type="noConversion"/>
  </si>
  <si>
    <t xml:space="preserve">Clinicians examining the participants during follow-ups were blind to treatment allocation. </t>
    <phoneticPr fontId="1" type="noConversion"/>
  </si>
  <si>
    <t>탈락률 차이가 크지 않고, 탈락사유제시, 분석가능한 대상자 모두 결과제시</t>
    <phoneticPr fontId="1" type="noConversion"/>
  </si>
  <si>
    <t>프로토콜에 계획된 결과보고함</t>
    <phoneticPr fontId="1" type="noConversion"/>
  </si>
  <si>
    <t>This work was supported by the National Research Foundation (NRF) of South Africa [Grant: TP12082710852].</t>
    <phoneticPr fontId="1" type="noConversion"/>
  </si>
  <si>
    <t>435 (217+218)</t>
    <phoneticPr fontId="1" type="noConversion"/>
  </si>
  <si>
    <t>14.3% (16.1% vs. 12.4%)</t>
    <phoneticPr fontId="1" type="noConversion"/>
  </si>
  <si>
    <t>51세</t>
    <phoneticPr fontId="1" type="noConversion"/>
  </si>
  <si>
    <t>70: 6.7%
80: 84.72%
90: 8.31%
100: 0.27%</t>
    <phoneticPr fontId="1" type="noConversion"/>
  </si>
  <si>
    <t>Karnofsky performance status</t>
    <phoneticPr fontId="1" type="noConversion"/>
  </si>
  <si>
    <t>Pathologic grade</t>
    <phoneticPr fontId="1" type="noConversion"/>
  </si>
  <si>
    <t>Well: 5.36%
Moderately: 83.65%
Poorly: 10.99%</t>
    <phoneticPr fontId="1" type="noConversion"/>
  </si>
  <si>
    <t>Tumor size</t>
    <phoneticPr fontId="1" type="noConversion"/>
  </si>
  <si>
    <t>&lt;4 cm: 31.1%
 4 cm: 68.90%</t>
    <phoneticPr fontId="1" type="noConversion"/>
  </si>
  <si>
    <t>5년</t>
    <phoneticPr fontId="1" type="noConversion"/>
  </si>
  <si>
    <t xml:space="preserve">ㆍEBRT: 2gy(총 25회)
ㆍHDR BT: 8gy/point </t>
    <phoneticPr fontId="1" type="noConversion"/>
  </si>
  <si>
    <t>ㆍEBRT: 1.8~2.0gy(총 28회)
ㆍHDR BT: 5gy(4~5회)</t>
    <phoneticPr fontId="1" type="noConversion"/>
  </si>
  <si>
    <t>cisplatin 30 mg/m2, 5-fluorouracil 350 mg/m2</t>
    <phoneticPr fontId="1" type="noConversion"/>
  </si>
  <si>
    <t>1-2회(1주기 이상 시행자는 12.6%)</t>
    <phoneticPr fontId="1" type="noConversion"/>
  </si>
  <si>
    <t>30.32 MHz and 40.68 MHz</t>
    <phoneticPr fontId="1" type="noConversion"/>
  </si>
  <si>
    <t>1500W</t>
    <phoneticPr fontId="1" type="noConversion"/>
  </si>
  <si>
    <t>CT 후(첫 번째 EBRT 후 3주째) 시행</t>
    <phoneticPr fontId="1" type="noConversion"/>
  </si>
  <si>
    <t>질, 직장의 온도계 감지기 모니터링</t>
    <phoneticPr fontId="1" type="noConversion"/>
  </si>
  <si>
    <t>4개의 열극성 장치를 자궁경부를 중심으로 하복부에 위치시킴. 10분 이상 가열하면 장비가 미리 정해진 온도에 도달함, 화상방지를 위해 기계와 피부사이를 물주머니로 냉각시킴</t>
    <phoneticPr fontId="1" type="noConversion"/>
  </si>
  <si>
    <t>자궁경부암에서 HT+RCT가 RCT에 비해 5년 전체 생존율이 높은 것을 확인했고, 급성 및 장기 독성은 유사했음. FIGO 단계와 종양크기가 독립적 예후 인자였음</t>
    <phoneticPr fontId="1" type="noConversion"/>
  </si>
  <si>
    <t>5년</t>
    <phoneticPr fontId="1" type="noConversion"/>
  </si>
  <si>
    <t>LRFS: locoregional relapseefree survival</t>
    <phoneticPr fontId="1" type="noConversion"/>
  </si>
  <si>
    <t>event n: %로 계산(중재군 86.8%, 대조군 82.7%)</t>
    <phoneticPr fontId="1" type="noConversion"/>
  </si>
  <si>
    <t>HR</t>
    <phoneticPr fontId="1" type="noConversion"/>
  </si>
  <si>
    <t>1.010-2.435</t>
    <phoneticPr fontId="1" type="noConversion"/>
  </si>
  <si>
    <t>FIGO IIIA-IVB</t>
    <phoneticPr fontId="1" type="noConversion"/>
  </si>
  <si>
    <t>종양크기 ≥ 4 cm</t>
    <phoneticPr fontId="1" type="noConversion"/>
  </si>
  <si>
    <t>event n: %로 계산(중재군 72.6%, 대조군 59.5%)</t>
    <phoneticPr fontId="1" type="noConversion"/>
  </si>
  <si>
    <t>event n: %로 계산(중재군 76.9%, 대조군 70.0%)</t>
    <phoneticPr fontId="1" type="noConversion"/>
  </si>
  <si>
    <t>전체 생존율(PP: per protocol)</t>
    <phoneticPr fontId="1" type="noConversion"/>
  </si>
  <si>
    <t>LRFS(PP: per protocol)</t>
    <phoneticPr fontId="1" type="noConversion"/>
  </si>
  <si>
    <t>전체 생존율(ITT: intention to treat)</t>
    <phoneticPr fontId="1" type="noConversion"/>
  </si>
  <si>
    <t>LRFS(ITT: intention to treat)</t>
    <phoneticPr fontId="1" type="noConversion"/>
  </si>
  <si>
    <t>event n: %로 계산(중재군 86.2%, 대조군 83.0%)</t>
    <phoneticPr fontId="1" type="noConversion"/>
  </si>
  <si>
    <t>event n 또는 % 보고 안함</t>
    <phoneticPr fontId="1" type="noConversion"/>
  </si>
  <si>
    <t>1.012-2.259</t>
    <phoneticPr fontId="1" type="noConversion"/>
  </si>
  <si>
    <t xml:space="preserve">마지막 RT 후 3 months 이후 발생한 독성, Radiation Therapy Oncology Group/European Organization for Research and Treatment of Cancer criteria 기준 </t>
    <phoneticPr fontId="1" type="noConversion"/>
  </si>
  <si>
    <t>3개월 이내, Radiation Therapy Oncology Group morbidity scale 기준</t>
    <phoneticPr fontId="1" type="noConversion"/>
  </si>
  <si>
    <t>Grade 1</t>
    <phoneticPr fontId="1" type="noConversion"/>
  </si>
  <si>
    <t>3개월</t>
    <phoneticPr fontId="1" type="noConversion"/>
  </si>
  <si>
    <t>Acute toxicity: Nausea(PP)</t>
    <phoneticPr fontId="1" type="noConversion"/>
  </si>
  <si>
    <t>Acute toxicity: Vomiting(PP)</t>
    <phoneticPr fontId="1" type="noConversion"/>
  </si>
  <si>
    <t>Acute toxicity: Diarrhea(PP)</t>
    <phoneticPr fontId="1" type="noConversion"/>
  </si>
  <si>
    <t>Acute toxicity: Urinary tract pain, requency, urgency(PP)</t>
    <phoneticPr fontId="1" type="noConversion"/>
  </si>
  <si>
    <t>Acute toxicity: WBC(PP)</t>
    <phoneticPr fontId="1" type="noConversion"/>
  </si>
  <si>
    <t>Acute toxicity: PLAT(PP)</t>
    <phoneticPr fontId="1" type="noConversion"/>
  </si>
  <si>
    <t>Acute toxicity: HGB(PP)</t>
    <phoneticPr fontId="1" type="noConversion"/>
  </si>
  <si>
    <t>Acute toxicity: Weight less(PP)</t>
    <phoneticPr fontId="1" type="noConversion"/>
  </si>
  <si>
    <t>Acute toxicity: Fatigue(PP)</t>
    <phoneticPr fontId="1" type="noConversion"/>
  </si>
  <si>
    <t>Acute toxicity: Blistering(PP)</t>
    <phoneticPr fontId="1" type="noConversion"/>
  </si>
  <si>
    <t>Acute toxicity: Fat sclerosis(PP)</t>
    <phoneticPr fontId="1" type="noConversion"/>
  </si>
  <si>
    <t>Late tocicity: Rectal bleeding(PP)</t>
    <phoneticPr fontId="1" type="noConversion"/>
  </si>
  <si>
    <t>Late tocicity: Hematuria(PP)</t>
    <phoneticPr fontId="1" type="noConversion"/>
  </si>
  <si>
    <t>Grade 2</t>
    <phoneticPr fontId="1" type="noConversion"/>
  </si>
  <si>
    <t>Grade 3</t>
    <phoneticPr fontId="1" type="noConversion"/>
  </si>
  <si>
    <t>Grade 4</t>
    <phoneticPr fontId="1" type="noConversion"/>
  </si>
  <si>
    <t>Acute toxicity: Nausea(ITT)</t>
  </si>
  <si>
    <t>Acute toxicity: Vomiting(ITT)</t>
  </si>
  <si>
    <t>Acute toxicity: Diarrhea(ITT)</t>
  </si>
  <si>
    <t>Acute toxicity: Urinary tract pain, requency, urgency(ITT)</t>
  </si>
  <si>
    <t>Acute toxicity: WBC(ITT)</t>
  </si>
  <si>
    <t>Acute toxicity: PLAT(ITT)</t>
  </si>
  <si>
    <t>Acute toxicity: HGB(ITT)</t>
  </si>
  <si>
    <t>Acute toxicity: Weight less(ITT)</t>
  </si>
  <si>
    <t>Acute toxicity: Fatigue(ITT)</t>
  </si>
  <si>
    <t>Acute toxicity: Blistering(ITT)</t>
  </si>
  <si>
    <t>Acute toxicity: Fat sclerosis(ITT)</t>
  </si>
  <si>
    <t>Late tocicity: Rectal bleeding(ITT)</t>
  </si>
  <si>
    <t>Late tocicity: Hematuria(ITT)</t>
  </si>
  <si>
    <t>치료전 Mean HGB (g/L)(PP)</t>
    <phoneticPr fontId="1" type="noConversion"/>
  </si>
  <si>
    <t>치료후 Mean HGB (g/L)(PP)</t>
    <phoneticPr fontId="1" type="noConversion"/>
  </si>
  <si>
    <t>NR</t>
    <phoneticPr fontId="1" type="noConversion"/>
  </si>
  <si>
    <t>치료전 Mean HGB (g/L)(ITT)</t>
  </si>
  <si>
    <t>치료후 Mean HGB (g/L)(ITT)</t>
  </si>
  <si>
    <t>according to a computer-generated random number list.</t>
    <phoneticPr fontId="1" type="noConversion"/>
  </si>
  <si>
    <t>언급없음</t>
    <phoneticPr fontId="1" type="noConversion"/>
  </si>
  <si>
    <t xml:space="preserve">언급없으나,  결과지표가 관해 등 객관적인 지표로 눈가림 여부에 영향을 받지 않는 경우 </t>
    <phoneticPr fontId="1" type="noConversion"/>
  </si>
  <si>
    <t>탈락률 차이가 크지 않고, 탈락사유제시, 분석가능한 대상자 모두 결과제시</t>
    <phoneticPr fontId="1" type="noConversion"/>
  </si>
  <si>
    <t>방법에 기술된 결과지표 모두 제시</t>
    <phoneticPr fontId="1" type="noConversion"/>
  </si>
  <si>
    <t>funding for clinical research projects and new medical technology at the First Affiliated Hospital of Xi’an Jiaotong University (2008).
Research data are stored in an institutional repository and will be shared upon request to the corresponding author. Disclosures: none.</t>
    <phoneticPr fontId="1" type="noConversion"/>
  </si>
  <si>
    <t>U</t>
    <phoneticPr fontId="1" type="noConversion"/>
  </si>
  <si>
    <r>
      <t xml:space="preserve">&lt;선택기준&gt;
ㆍFIGO: IB, IIA, IIB, IIIA, IIIB 또는 </t>
    </r>
    <r>
      <rPr>
        <sz val="9"/>
        <color theme="1"/>
        <rFont val="맑은 고딕"/>
        <family val="3"/>
        <charset val="129"/>
      </rPr>
      <t>Ⅳ</t>
    </r>
    <r>
      <rPr>
        <sz val="9"/>
        <color theme="1"/>
        <rFont val="맑은 고딕"/>
        <family val="2"/>
        <charset val="129"/>
        <scheme val="minor"/>
      </rPr>
      <t>A, 직경 ≥4cm
ㆍECOG score 0–2
ㆍRT, CT, 수술의 과거력 없음
ㆍ대동맥 주위 림프절에 전이가 없음 
ㆍ이중 암 없음
ㆍ심장 박동기 없음
ㆍ적절 혈액학적 검사결과(백혈구,, 혈소판, 헤모글로빈 수준)
ㆍ적절한 신장, 간 및 심장 기능 및 정상적인 심전도 또는 치료가 필요없는 심전도 결과
ㆍ시스플라틴 치료, HT가 가능
&lt;제외기준&gt;
ㆍ임신 또는 수유 
ㆍ원격 전이
ㆍ심각하고 통제되지 않는 동시 의학/신경학적 상태
ㆍ지난 3개월내 만성 심부전 또는 심부전
ㆍ지난 3개월내 뇌혈관 장애
ㆍ활성 감염</t>
    </r>
    <phoneticPr fontId="1" type="noConversion"/>
  </si>
  <si>
    <t>FIGO stage IB-IVA 또는 직경 ≥4cm</t>
    <phoneticPr fontId="1" type="noConversion"/>
  </si>
  <si>
    <t>ECOG score 0–2</t>
    <phoneticPr fontId="1" type="noConversion"/>
  </si>
  <si>
    <t>8.9% (5.9% vs. 12.0%)</t>
    <phoneticPr fontId="1" type="noConversion"/>
  </si>
  <si>
    <t>61.0세</t>
    <phoneticPr fontId="1" type="noConversion"/>
  </si>
  <si>
    <t>ㆍ2기: 36.4%
ㆍ3기: 63.6%</t>
    <phoneticPr fontId="1" type="noConversion"/>
  </si>
  <si>
    <r>
      <t>ㆍIB-</t>
    </r>
    <r>
      <rPr>
        <sz val="9"/>
        <color theme="1"/>
        <rFont val="KoPub돋움체 Light"/>
        <family val="1"/>
        <charset val="129"/>
      </rPr>
      <t>Ⅱ</t>
    </r>
    <r>
      <rPr>
        <sz val="7.65"/>
        <color theme="1"/>
        <rFont val="맑은 고딕"/>
        <family val="3"/>
        <charset val="129"/>
      </rPr>
      <t>B: 63.54%
ㆍIIIA-IVB: 36.46%</t>
    </r>
    <phoneticPr fontId="1" type="noConversion"/>
  </si>
  <si>
    <r>
      <t>중재군 vs. 대조군
ㆍⅡA 0% vs., 2.0%
ㆍⅡB 23.5% vs. 28.0%
ㆍ</t>
    </r>
    <r>
      <rPr>
        <sz val="9"/>
        <color theme="1"/>
        <rFont val="맑은 고딕"/>
        <family val="3"/>
        <charset val="129"/>
      </rPr>
      <t>Ⅲ</t>
    </r>
    <r>
      <rPr>
        <sz val="9"/>
        <color theme="1"/>
        <rFont val="맑은 고딕"/>
        <family val="2"/>
        <charset val="129"/>
        <scheme val="minor"/>
      </rPr>
      <t>A: 0% vs. 4%
ㆍⅢB: 68.6% vs. 58.0%
ㆍⅣA: 7.8% vs. 8.0%</t>
    </r>
    <phoneticPr fontId="1" type="noConversion"/>
  </si>
  <si>
    <t>Histology</t>
    <phoneticPr fontId="1" type="noConversion"/>
  </si>
  <si>
    <t>중재군 vs. 대조군
ㆍSquamous cell carcinoma: 84.3% vs. 94.0%
ㆍAdenocarcinoma: 7.8% vs. 6.0%
ㆍAdenosquamous cell carcinoma: 2.0% vs. 0%
ㆍSmall cell carcinoma: 3.9% vs. 0%
ㆍUndifferentiated carcinoma: 2.0% vs. 0%</t>
    <phoneticPr fontId="1" type="noConversion"/>
  </si>
  <si>
    <t>2001.9.3~2013.9.10</t>
    <phoneticPr fontId="1" type="noConversion"/>
  </si>
  <si>
    <t>ㆍEBRT: 1.8~2.0gy
ㆍHDR BT: 5~6gy</t>
    <phoneticPr fontId="1" type="noConversion"/>
  </si>
  <si>
    <t>ㆍEBRT: 주 5회(총 2~4번사이클: 10~20회)
ㆍHDR BT: 주 1회(총 3~5회)</t>
    <phoneticPr fontId="1" type="noConversion"/>
  </si>
  <si>
    <t>cisplatin 30–40 mg/m2</t>
    <phoneticPr fontId="1" type="noConversion"/>
  </si>
  <si>
    <t>주 1회(3~5사이클)</t>
    <phoneticPr fontId="1" type="noConversion"/>
  </si>
  <si>
    <t>ㆍEBRT: 주 5회(총 28회)
ㆍHDR BT: 주 2회(총 4~5회)</t>
    <phoneticPr fontId="1" type="noConversion"/>
  </si>
  <si>
    <t>800-1500W</t>
    <phoneticPr fontId="1" type="noConversion"/>
  </si>
  <si>
    <t xml:space="preserve">CT-RT와 동시(concurrent) 매주 투여, EBRT 후 30분 이내 적용, 단, brachytherapy와 동시에 시행하지 않음 </t>
    <phoneticPr fontId="1" type="noConversion"/>
  </si>
  <si>
    <t>자궁경부암에서 CRT+HT는 완전관해는 개선했지만, 생존은 개선되지 않았음. 대규모 대상 추가 연구가 필요함</t>
    <phoneticPr fontId="1" type="noConversion"/>
  </si>
  <si>
    <t>전체 생존율(ITT)</t>
    <phoneticPr fontId="1" type="noConversion"/>
  </si>
  <si>
    <t>5년</t>
    <phoneticPr fontId="1" type="noConversion"/>
  </si>
  <si>
    <t>0.217–1.082</t>
    <phoneticPr fontId="1" type="noConversion"/>
  </si>
  <si>
    <t>DFS(Disease-free survival)(ITT)</t>
    <phoneticPr fontId="1" type="noConversion"/>
  </si>
  <si>
    <t>DFS: Disease-free survival</t>
    <phoneticPr fontId="1" type="noConversion"/>
  </si>
  <si>
    <t>중재군 평균 69.2개월(2.5-156.3), 대조군 평균 59.0개월(0.7-154.9)</t>
    <phoneticPr fontId="1" type="noConversion"/>
  </si>
  <si>
    <t>event n: %로 계산(중재군 81.9%, 대조군 72.3%), HR은 multivariate 결과, reference: 중재군이 1</t>
    <phoneticPr fontId="1" type="noConversion"/>
  </si>
  <si>
    <t>event n: %로 계산(중재군 81.1%, 대조군 72.9%), HR은 multivariate 결과, reference: 중재군이 1</t>
    <phoneticPr fontId="1" type="noConversion"/>
  </si>
  <si>
    <t>event n: %로 계산(중재군 77.8%, 대조군 64.8%), adjusted HR, reference: 대조군 1</t>
    <phoneticPr fontId="1" type="noConversion"/>
  </si>
  <si>
    <t>event n: %로 계산(중재군 70.8%, 대조군 60.6%), adjusted HR, reference: 대조군 1</t>
    <phoneticPr fontId="1" type="noConversion"/>
  </si>
  <si>
    <t>0.251–1.065</t>
    <phoneticPr fontId="1" type="noConversion"/>
  </si>
  <si>
    <t>범주</t>
    <phoneticPr fontId="1" type="noConversion"/>
  </si>
  <si>
    <t>Local relapse-free survival(ITT)</t>
    <phoneticPr fontId="1" type="noConversion"/>
  </si>
  <si>
    <t>event n: %로 계산(중재군 80.1%, 대조군 71.0%), adjusted HR, reference: 대조군 1</t>
    <phoneticPr fontId="1" type="noConversion"/>
  </si>
  <si>
    <t>adjusted OR, reference: 대조군 1</t>
    <phoneticPr fontId="1" type="noConversion"/>
  </si>
  <si>
    <t>OR</t>
    <phoneticPr fontId="1" type="noConversion"/>
  </si>
  <si>
    <t>1.018–15.670</t>
    <phoneticPr fontId="1" type="noConversion"/>
  </si>
  <si>
    <t>0.202–1.116</t>
    <phoneticPr fontId="1" type="noConversion"/>
  </si>
  <si>
    <t>CR</t>
    <phoneticPr fontId="1" type="noConversion"/>
  </si>
  <si>
    <t>RTOG grades</t>
  </si>
  <si>
    <t>1개월</t>
    <phoneticPr fontId="1" type="noConversion"/>
  </si>
  <si>
    <t>Acute toxicity: HGB(ITT)</t>
    <phoneticPr fontId="1" type="noConversion"/>
  </si>
  <si>
    <t>Acute toxicity:WBC(ITT)</t>
    <phoneticPr fontId="1" type="noConversion"/>
  </si>
  <si>
    <t>Acute toxicity:PLAT(ITT)</t>
    <phoneticPr fontId="1" type="noConversion"/>
  </si>
  <si>
    <t>Acute toxicity:Nausea(ITT)</t>
    <phoneticPr fontId="1" type="noConversion"/>
  </si>
  <si>
    <t>Acute toxicity:Vomiting(ITT)</t>
    <phoneticPr fontId="1" type="noConversion"/>
  </si>
  <si>
    <t>Acute toxicity:Diarrhoea(ITT)</t>
    <phoneticPr fontId="1" type="noConversion"/>
  </si>
  <si>
    <t>Acute toxicity:Urinary(ITT)</t>
    <phoneticPr fontId="1" type="noConversion"/>
  </si>
  <si>
    <t>Acute toxicity:Weight loss(ITT)</t>
    <phoneticPr fontId="1" type="noConversion"/>
  </si>
  <si>
    <t>Acute toxicity:Fatigue(ITT)</t>
    <phoneticPr fontId="1" type="noConversion"/>
  </si>
  <si>
    <t>Acute toxicity:Nephrotoxicity(ITT)</t>
    <phoneticPr fontId="1" type="noConversion"/>
  </si>
  <si>
    <t>Acute toxicity:Blistering(ITT)</t>
    <phoneticPr fontId="1" type="noConversion"/>
  </si>
  <si>
    <t>중재완료 후 1개월시점 측정</t>
    <phoneticPr fontId="1" type="noConversion"/>
  </si>
  <si>
    <t>-</t>
    <phoneticPr fontId="1" type="noConversion"/>
  </si>
  <si>
    <t>–</t>
  </si>
  <si>
    <t>Late toxicity: 미발생(ITT)</t>
    <phoneticPr fontId="1" type="noConversion"/>
  </si>
  <si>
    <t>중재완료 후 1개월 이후 추적관찰기간까지</t>
    <phoneticPr fontId="1" type="noConversion"/>
  </si>
  <si>
    <t>Late toxicity: Rectal bleeding(ITT)</t>
    <phoneticPr fontId="1" type="noConversion"/>
  </si>
  <si>
    <t>Late toxicity: Ileus(ITT)</t>
    <phoneticPr fontId="1" type="noConversion"/>
  </si>
  <si>
    <t>Late toxicity: Urinary bladder atrophy(ITT)</t>
    <phoneticPr fontId="1" type="noConversion"/>
  </si>
  <si>
    <t>Late toxicity: Ureter stenosis(ITT)</t>
    <phoneticPr fontId="1" type="noConversion"/>
  </si>
  <si>
    <t>Late toxicity: Vesico-vaginal fistula(ITT)</t>
    <phoneticPr fontId="1" type="noConversion"/>
  </si>
  <si>
    <t>Late toxicity: Nephrotoxicity(ITT)</t>
    <phoneticPr fontId="1" type="noConversion"/>
  </si>
  <si>
    <t>Late toxicity: Leg oedema(ITT)</t>
    <phoneticPr fontId="1" type="noConversion"/>
  </si>
  <si>
    <t>Late toxicity: Fat necrosis(ITT)</t>
    <phoneticPr fontId="1" type="noConversion"/>
  </si>
  <si>
    <t>randomised at the central data centre before the initiation of treatment according to a computer-generated random number list</t>
    <phoneticPr fontId="1" type="noConversion"/>
  </si>
  <si>
    <t xml:space="preserve">언급없으나,  결과지표가 생존, 관해 등 객관적인 지표로 눈가림 여부에 영향을 받지 않는 경우 </t>
    <phoneticPr fontId="1" type="noConversion"/>
  </si>
  <si>
    <t>L</t>
    <phoneticPr fontId="1" type="noConversion"/>
  </si>
  <si>
    <t>탈락률 8.9% (5.9% vs. 12.0%)로 두 군간 6%정도 차이가 있으나, 모든 결과지표 보고를 ITT자료로 보고함</t>
    <phoneticPr fontId="1" type="noConversion"/>
  </si>
  <si>
    <t>U</t>
    <phoneticPr fontId="1" type="noConversion"/>
  </si>
  <si>
    <t>H</t>
    <phoneticPr fontId="1" type="noConversion"/>
  </si>
  <si>
    <t>This work was supported by Japanese Society for Thermal Medicine. 협회를 이해관계자로 판단해  high로 판단함</t>
    <phoneticPr fontId="1" type="noConversion"/>
  </si>
  <si>
    <t>Harima (2001)</t>
    <phoneticPr fontId="1" type="noConversion"/>
  </si>
  <si>
    <t>RCT</t>
    <phoneticPr fontId="1" type="noConversion"/>
  </si>
  <si>
    <t>일본</t>
    <phoneticPr fontId="1" type="noConversion"/>
  </si>
  <si>
    <t>NR</t>
    <phoneticPr fontId="1" type="noConversion"/>
  </si>
  <si>
    <t>FIGO stage IIIB</t>
    <phoneticPr fontId="1" type="noConversion"/>
  </si>
  <si>
    <t>ECOG score 0–2</t>
  </si>
  <si>
    <t>&lt;선택기준&gt;
ㆍ조직학적으로 자궁경부암 진단
ㆍFIGO stage IIIB
ㆍECOG score 0–2
ㆍRT, CT, 수술의 과거력 없음
ㆍ적절한 골수, 간, 신장 기능
&lt;제외기준&gt;
ㆍ심장박동기 환자
ㆍ피하지방층 4cm 초과자</t>
    <phoneticPr fontId="1" type="noConversion"/>
  </si>
  <si>
    <t>Randomization to treatment groups was performed by a computer-generated random number list</t>
    <phoneticPr fontId="1" type="noConversion"/>
  </si>
  <si>
    <t>1994. 10.~1999,2</t>
    <phoneticPr fontId="1" type="noConversion"/>
  </si>
  <si>
    <t>FIGO IIIB기 자궁경부암 환자의 치료에서 TRT는 기존의 RT와 비교해 효과적이고, 또한, 독성은 수용가능함</t>
    <phoneticPr fontId="1" type="noConversion"/>
  </si>
  <si>
    <t>중재군 64.9세, 대조군 61.6세</t>
    <phoneticPr fontId="1" type="noConversion"/>
  </si>
  <si>
    <t>IIIB</t>
    <phoneticPr fontId="1" type="noConversion"/>
  </si>
  <si>
    <t>중재군 vs. 대조군
ㆍSquamous cell carcinoma 85% vs. 90%
ㆍAdenocarcinoma 15% vs. 10%</t>
    <phoneticPr fontId="1" type="noConversion"/>
  </si>
  <si>
    <t>중재군 vs. 대조군 
평균 5.9 vs. 6.1</t>
    <phoneticPr fontId="1" type="noConversion"/>
  </si>
  <si>
    <t>Tumour size(cm)</t>
    <phoneticPr fontId="1" type="noConversion"/>
  </si>
  <si>
    <t>ㆍ중재군 77.4gy(EBRT: 52.1gy, HDR BT: 25.3gy)
ㆍ대조군 79.2gy(EBRT: 52.7gy, HDR BT: 26.5gy)</t>
    <phoneticPr fontId="1" type="noConversion"/>
  </si>
  <si>
    <t>ㆍEBRT: 1.8gy
ㆍHDR BT: 7.5gy</t>
    <phoneticPr fontId="1" type="noConversion"/>
  </si>
  <si>
    <t>ㆍEBRT: 주 5회
ㆍHDR BT: 주 1회</t>
    <phoneticPr fontId="1" type="noConversion"/>
  </si>
  <si>
    <t>EBRT 후 30분 이내 적용</t>
    <phoneticPr fontId="1" type="noConversion"/>
  </si>
  <si>
    <t>직장과 질에 4개의 마이크로 열센서를 배치</t>
    <phoneticPr fontId="1" type="noConversion"/>
  </si>
  <si>
    <t>종양부위에 4개의 마이크로 열센서를 배치</t>
    <phoneticPr fontId="1" type="noConversion"/>
  </si>
  <si>
    <t>최대 종양 온도(Tmax)는 치료시작 후 20분(정상상태) 이후의 최대 온도로 정의, Tmax, Tave, CEM43T90(min) 측정 
온도결과: Tmax  42.2±0.9도 (range, 40.1~44.6), Tave 41.1±0.7도(range, 39.6–42.5), CEM43T90 3.8min(range, 0.1–46.6 min)</t>
    <phoneticPr fontId="1" type="noConversion"/>
  </si>
  <si>
    <t>최대 종양 온도(Tmax)는 치료시작 후 20분(정상상태) 이후의 최대 온도로 정의, Tmax, Tave, Tmin 측정 
온도결과: Tmax 41.8±1.1도, Tave 40.6±1도, Tmin 39.6±0.9도</t>
    <phoneticPr fontId="1" type="noConversion"/>
  </si>
  <si>
    <t>disease-free survival(ITT)</t>
    <phoneticPr fontId="1" type="noConversion"/>
  </si>
  <si>
    <t>사망(원인: 재발)(ITT)</t>
    <phoneticPr fontId="1" type="noConversion"/>
  </si>
  <si>
    <t>사망(ITT)</t>
    <phoneticPr fontId="1" type="noConversion"/>
  </si>
  <si>
    <t>CR(완전관해)(ITT)</t>
    <phoneticPr fontId="1" type="noConversion"/>
  </si>
  <si>
    <t>partial response (PR)(ITT)</t>
    <phoneticPr fontId="1" type="noConversion"/>
  </si>
  <si>
    <t>no response to treatment (NC)(ITT)</t>
    <phoneticPr fontId="1" type="noConversion"/>
  </si>
  <si>
    <t>Alive and well(ITT)</t>
    <phoneticPr fontId="1" type="noConversion"/>
  </si>
  <si>
    <t>only local recurrence(ITT)</t>
    <phoneticPr fontId="1" type="noConversion"/>
  </si>
  <si>
    <t>only  distant metastases(ITT)</t>
    <phoneticPr fontId="1" type="noConversion"/>
  </si>
  <si>
    <t>local recurrence and distant metastases(ITT)</t>
    <phoneticPr fontId="1" type="noConversion"/>
  </si>
  <si>
    <t>3년</t>
    <phoneticPr fontId="1" type="noConversion"/>
  </si>
  <si>
    <t>event n: %로 계산(중재군 58.2%, 대조군 48.1%)</t>
    <phoneticPr fontId="1" type="noConversion"/>
  </si>
  <si>
    <t>event n: %로 계산(중재군 63.6%, 대조군 45%)</t>
    <phoneticPr fontId="1" type="noConversion"/>
  </si>
  <si>
    <t>중재군: 평균 25개월(3.5~60.1), 대조군: 36.3개월(5.9-64.3)</t>
    <phoneticPr fontId="1" type="noConversion"/>
  </si>
  <si>
    <t>event n: %로 계산(중재군 79.7%, 대조군 48.5%)</t>
    <phoneticPr fontId="1" type="noConversion"/>
  </si>
  <si>
    <t>Grade 1</t>
    <phoneticPr fontId="1" type="noConversion"/>
  </si>
  <si>
    <t>Acute toxicity: Fat sclerosis(ITT)</t>
    <phoneticPr fontId="1" type="noConversion"/>
  </si>
  <si>
    <t>Acute toxicity: fatty tissue necrosis(ITT)</t>
    <phoneticPr fontId="1" type="noConversion"/>
  </si>
  <si>
    <t>Acute toxicity: colitis(ITT)</t>
    <phoneticPr fontId="1" type="noConversion"/>
  </si>
  <si>
    <t>Acute toxicity: diarrhoea(ITT)</t>
    <phoneticPr fontId="1" type="noConversion"/>
  </si>
  <si>
    <t>Grade 3</t>
    <phoneticPr fontId="1" type="noConversion"/>
  </si>
  <si>
    <t>Late toxicity: sigmoid-ileum fistula(ITT)</t>
    <phoneticPr fontId="1" type="noConversion"/>
  </si>
  <si>
    <t>2년</t>
    <phoneticPr fontId="1" type="noConversion"/>
  </si>
  <si>
    <t>acute/late toxicity 발생전체 (ITT)</t>
    <phoneticPr fontId="1" type="noConversion"/>
  </si>
  <si>
    <t>Late toxicity: obstructive ileus(ITT)</t>
    <phoneticPr fontId="1" type="noConversion"/>
  </si>
  <si>
    <t>치료후 최소 1개월 시점 MRI, 생검 등에서 종양이 없고, 세포검사에서 음성</t>
    <phoneticPr fontId="1" type="noConversion"/>
  </si>
  <si>
    <t>50% 이상 종양(tumor mass) 감소</t>
    <phoneticPr fontId="1" type="noConversion"/>
  </si>
  <si>
    <t>50% 미만 종양(tumor mass) 감소</t>
    <phoneticPr fontId="1" type="noConversion"/>
  </si>
  <si>
    <t>RTOG 기준에 따름</t>
    <phoneticPr fontId="1" type="noConversion"/>
  </si>
  <si>
    <t>탈락률 정보없으나 모든 결과지표 보고를 ITT자료로 보고함</t>
    <phoneticPr fontId="1" type="noConversion"/>
  </si>
  <si>
    <t>언급없음</t>
    <phoneticPr fontId="1" type="noConversion"/>
  </si>
  <si>
    <t>van der Zee (2002)</t>
    <phoneticPr fontId="1" type="noConversion"/>
  </si>
  <si>
    <t>7859_2</t>
    <phoneticPr fontId="1" type="noConversion"/>
  </si>
  <si>
    <t>FIGO stages IIB, IIIB, IV</t>
    <phoneticPr fontId="1" type="noConversion"/>
  </si>
  <si>
    <t>L</t>
    <phoneticPr fontId="1" type="noConversion"/>
  </si>
  <si>
    <t>Randomisation was done centrally by telephone and stratified by participating centre (AMC, DHCC, or other), tumour site, and stage, in variable block sizes.</t>
    <phoneticPr fontId="1" type="noConversion"/>
  </si>
  <si>
    <t>네덜란드</t>
    <phoneticPr fontId="1" type="noConversion"/>
  </si>
  <si>
    <t>1990-1996</t>
    <phoneticPr fontId="1" type="noConversion"/>
  </si>
  <si>
    <t>WHO performance score &lt;2</t>
    <phoneticPr fontId="1" type="noConversion"/>
  </si>
  <si>
    <t>&lt;선택기준&gt;
ㆍ조직학적으로 자궁경부암 진단
ㆍFIGO stage IIB(with extension into the lateral parametrium), IIIB, or IV
ㆍ기대여명 6개월 이상
ㆍWHO performance score &lt;2
&lt;제외기준&gt;
ㆍ심박동기 또는 골반부위에 10cm 이상의 금속임플란트(인공관절 등)가 있는 경우</t>
    <phoneticPr fontId="1" type="noConversion"/>
  </si>
  <si>
    <t>NR</t>
    <phoneticPr fontId="1" type="noConversion"/>
  </si>
  <si>
    <t>7587, 7859_2, 6416 동일연구</t>
    <phoneticPr fontId="1" type="noConversion"/>
  </si>
  <si>
    <t>Franckena (2008)</t>
    <phoneticPr fontId="1" type="noConversion"/>
  </si>
  <si>
    <t>중재군 vs. 대조군
ㆍIIB-lateral 19.0% vs. 19.6%
ㆍIIIA 0% vs. 1.8%
ㆍIIIB 69.0% vs. 71.4%
ㆍIVA 12.1% vs. 7.1%</t>
    <phoneticPr fontId="1" type="noConversion"/>
  </si>
  <si>
    <t>중재군 vs. 대조군
ㆍSquamous-cell carcinoma 87.9% vs. 82.1%
ㆍAdenocarcinoma 6.9% vs. 12.5%
ㆍOther 5.2% vs. 5.4%</t>
    <phoneticPr fontId="1" type="noConversion"/>
  </si>
  <si>
    <t>Tumour maximum diameter</t>
    <phoneticPr fontId="1" type="noConversion"/>
  </si>
  <si>
    <t>중재군 vs. 대조군 
ㆍ&lt;6cm 22.4% vs. 21.4%
ㆍ6-8cm 44.8% vs. 48.2%
ㆍ&gt;8cm 32.8% vs. 23.2%
ㆍunknown 0% vs. 7.1%</t>
    <phoneticPr fontId="1" type="noConversion"/>
  </si>
  <si>
    <t>WHO performance score</t>
    <phoneticPr fontId="1" type="noConversion"/>
  </si>
  <si>
    <t>중재군 vs. 대조군 
ㆍ0점 77.6% vs. 69.6%
ㆍ1점 22.4% vs. 30.4%</t>
    <phoneticPr fontId="1" type="noConversion"/>
  </si>
  <si>
    <t>3년</t>
    <phoneticPr fontId="1" type="noConversion"/>
  </si>
  <si>
    <t>12년</t>
    <phoneticPr fontId="1" type="noConversion"/>
  </si>
  <si>
    <t>82.2gy(EBRT: 52.2gy, BT HDR BT: 30gy)</t>
    <phoneticPr fontId="1" type="noConversion"/>
  </si>
  <si>
    <t>중재군 56·2gy
대조군 56.7(EBRT: 48.3gy, BT: 17gy)</t>
    <phoneticPr fontId="1" type="noConversion"/>
  </si>
  <si>
    <t>ㆍEBRT: 1.8-2.0gy
ㆍHDR BT: 17gy/point
ㆍLDR BT: 20-30gy/point</t>
    <phoneticPr fontId="1" type="noConversion"/>
  </si>
  <si>
    <t>BSD-2000</t>
    <phoneticPr fontId="1" type="noConversion"/>
  </si>
  <si>
    <t>주1회, 총 5회</t>
    <phoneticPr fontId="1" type="noConversion"/>
  </si>
  <si>
    <t>방사선 치료 1-4시간 뒤 시행</t>
    <phoneticPr fontId="1" type="noConversion"/>
  </si>
  <si>
    <t>ㆍEBRT: 총 23-28회, 총 5주</t>
    <phoneticPr fontId="1" type="noConversion"/>
  </si>
  <si>
    <t>직장 및 질에  Bowman(thermometry) probes를 배치하고 5분마다 온도측정함, 구강온도는 0, 15분, 30분, 60분, 90분마다 측정</t>
    <phoneticPr fontId="1" type="noConversion"/>
  </si>
  <si>
    <t>직장 및 질, 구강온도 측정</t>
    <phoneticPr fontId="1" type="noConversion"/>
  </si>
  <si>
    <t>표준 방사선치료에 온열요법을 병용할 경우 국소적으로 진행된 자궁경부암에 효과적임. 대규모 연구 필요함</t>
    <phoneticPr fontId="1" type="noConversion"/>
  </si>
  <si>
    <t>표준 방사선치료에 온열요법을 병용할 경우 국소적으로 진행된 자궁경부암에 효과적이고 비용효과적임</t>
    <phoneticPr fontId="1" type="noConversion"/>
  </si>
  <si>
    <t>국소 진행된 자궁경부암에서 RT+HT는 독성을 증가시키지 않으면서, 국소조절 및 장기 생존이 개선됨. 화학요법 수행이 어려운 대상자에서 고려가 필요하고, 지속적 연구 필요함</t>
    <phoneticPr fontId="1" type="noConversion"/>
  </si>
  <si>
    <t>RCT(the Dutch Deep Hyperthermia Trial)</t>
    <phoneticPr fontId="1" type="noConversion"/>
  </si>
  <si>
    <t>중재군 67.2gy
대조군 66.2gy</t>
    <phoneticPr fontId="1" type="noConversion"/>
  </si>
  <si>
    <t>비교</t>
    <phoneticPr fontId="1" type="noConversion"/>
  </si>
  <si>
    <t>7859_2</t>
    <phoneticPr fontId="1" type="noConversion"/>
  </si>
  <si>
    <t>3년</t>
    <phoneticPr fontId="1" type="noConversion"/>
  </si>
  <si>
    <t>전체 생존율</t>
  </si>
  <si>
    <t>전체 생존율</t>
    <phoneticPr fontId="1" type="noConversion"/>
  </si>
  <si>
    <t>계획된 방사선 치료 미완료 22.8%(중재군 17.2%, 대조군 28.6%)</t>
    <phoneticPr fontId="1" type="noConversion"/>
  </si>
  <si>
    <t>local control</t>
    <phoneticPr fontId="1" type="noConversion"/>
  </si>
  <si>
    <t>adjusted OR을 분석했으나 값 기술하지 않고 p value만 제시</t>
    <phoneticPr fontId="1" type="noConversion"/>
  </si>
  <si>
    <t>adjustmed 분석했으나 p value만 제시함</t>
    <phoneticPr fontId="1" type="noConversion"/>
  </si>
  <si>
    <t>Pelvic recurrence</t>
    <phoneticPr fontId="1" type="noConversion"/>
  </si>
  <si>
    <t>continuing pelvic control 환자</t>
    <phoneticPr fontId="1" type="noConversion"/>
  </si>
  <si>
    <t xml:space="preserve">Metastasic disease </t>
  </si>
  <si>
    <t>without complete response 환자</t>
    <phoneticPr fontId="1" type="noConversion"/>
  </si>
  <si>
    <t>continuing pelvic control 환자의 분모가져옴(61% vs 41%)</t>
    <phoneticPr fontId="1" type="noConversion"/>
  </si>
  <si>
    <t>pelvic recurrence 환자</t>
    <phoneticPr fontId="1" type="noConversion"/>
  </si>
  <si>
    <t>alive with continuing pelvic control</t>
    <phoneticPr fontId="1" type="noConversion"/>
  </si>
  <si>
    <t>died with continuing pelvic control</t>
    <phoneticPr fontId="1" type="noConversion"/>
  </si>
  <si>
    <t>분모확인 불가능</t>
    <phoneticPr fontId="1" type="noConversion"/>
  </si>
  <si>
    <t>NR</t>
    <phoneticPr fontId="1" type="noConversion"/>
  </si>
  <si>
    <t>경제성 및 방사선 완료 대상자만 분석, 독성 결과는 직장, 방광, 자궁경부암 전체 결과를 제시하여 미추출</t>
    <phoneticPr fontId="1" type="noConversion"/>
  </si>
  <si>
    <t>독성 결과는 직장, 방광, 자궁경부암 전체 결과를 제시하여 미추출</t>
    <phoneticPr fontId="1" type="noConversion"/>
  </si>
  <si>
    <t>계획된 RT 완료 환자</t>
    <phoneticPr fontId="1" type="noConversion"/>
  </si>
  <si>
    <t>계획된 RT 미완료 환자</t>
    <phoneticPr fontId="1" type="noConversion"/>
  </si>
  <si>
    <t>CR(완전관해)</t>
    <phoneticPr fontId="1" type="noConversion"/>
  </si>
  <si>
    <t>event n: %로 계산(중재군 85%, 대조군 68%)</t>
    <phoneticPr fontId="1" type="noConversion"/>
  </si>
  <si>
    <t>event n: %로 계산(중재군 65%, 대조군 51%)</t>
    <phoneticPr fontId="1" type="noConversion"/>
  </si>
  <si>
    <t>event n: %로 계산(중재군 54%, 대조군 31%)</t>
    <phoneticPr fontId="1" type="noConversion"/>
  </si>
  <si>
    <t>event n: %로 계산(중재군 39%, 대조군 18%)</t>
    <phoneticPr fontId="1" type="noConversion"/>
  </si>
  <si>
    <t>event n: %로 계산(중재군 32%, 대조군 19%)</t>
    <phoneticPr fontId="1" type="noConversion"/>
  </si>
  <si>
    <t>pelvic tumor control</t>
    <phoneticPr fontId="1" type="noConversion"/>
  </si>
  <si>
    <t>5년</t>
    <phoneticPr fontId="1" type="noConversion"/>
  </si>
  <si>
    <t>분모값 fig 1에서 가져옴. event n: %로 계산(중재군 61%, 대조군 37%)</t>
    <phoneticPr fontId="1" type="noConversion"/>
  </si>
  <si>
    <t>12년</t>
    <phoneticPr fontId="1" type="noConversion"/>
  </si>
  <si>
    <t>HR</t>
    <phoneticPr fontId="1" type="noConversion"/>
  </si>
  <si>
    <t>0.31–0.92</t>
    <phoneticPr fontId="1" type="noConversion"/>
  </si>
  <si>
    <t>분모값 fig 1에서 가져옴. event n: %로 계산(중재군 56%, 대조군 37%), HR reference: RT+HT?</t>
    <phoneticPr fontId="1" type="noConversion"/>
  </si>
  <si>
    <t>분모값 fig 2에서 가져옴. event n: %로 계산(중재군 37%, 대조군 20%), HR reference: RT+HT?</t>
    <phoneticPr fontId="1" type="noConversion"/>
  </si>
  <si>
    <t>0.38–0.95</t>
  </si>
  <si>
    <t>complete response 환자</t>
    <phoneticPr fontId="1" type="noConversion"/>
  </si>
  <si>
    <t>continuing pelvic tumor control</t>
    <phoneticPr fontId="1" type="noConversion"/>
  </si>
  <si>
    <t>U</t>
    <phoneticPr fontId="1" type="noConversion"/>
  </si>
  <si>
    <t>ITT 결과보고</t>
    <phoneticPr fontId="1" type="noConversion"/>
  </si>
  <si>
    <t>H</t>
    <phoneticPr fontId="1" type="noConversion"/>
  </si>
  <si>
    <t>안전성의 경우 암종별로 보고하지 않음</t>
    <phoneticPr fontId="1" type="noConversion"/>
  </si>
  <si>
    <t>자궁경부암 대상자만을 한 문헌이지만 암종별로 안전성 보고 하지 않음</t>
    <phoneticPr fontId="1" type="noConversion"/>
  </si>
  <si>
    <t>This study was supported by the Dutch Health Insurance Council.</t>
    <phoneticPr fontId="1" type="noConversion"/>
  </si>
  <si>
    <t>아시아(인도, 우크라이나, 한국, 중국)</t>
    <phoneticPr fontId="1" type="noConversion"/>
  </si>
  <si>
    <t>1998.10-2002.5</t>
    <phoneticPr fontId="1" type="noConversion"/>
  </si>
  <si>
    <t>FIGO stages  IIB, III, IVA</t>
    <phoneticPr fontId="1" type="noConversion"/>
  </si>
  <si>
    <t>WHO performance score 0-2</t>
    <phoneticPr fontId="1" type="noConversion"/>
  </si>
  <si>
    <t>&lt;선택기준&gt;
ㆍ생검결과 자궁경부암 진단
ㆍFIGO stage IIB, III, IVA
ㆍ기대여명 3개월 이상
ㆍWHO performance score 0-2
&lt;제외기준&gt;
ㆍ심박동기 또는 큰 금속임플란트가 있는 경우
ㆍ이전 방사전 치료 경험
ㆍ원격전이, 3cm 피하지방 두께
ㆍ임신, 지난 5년내 다른 암</t>
    <phoneticPr fontId="1" type="noConversion"/>
  </si>
  <si>
    <t>466개월</t>
    <phoneticPr fontId="1" type="noConversion"/>
  </si>
  <si>
    <t>84Gy</t>
    <phoneticPr fontId="1" type="noConversion"/>
  </si>
  <si>
    <t>ㆍEBRT 1.8~2 Gy
ㆍBT 6~20Gy/point
(센터마다 차이 있음)</t>
    <phoneticPr fontId="1" type="noConversion"/>
  </si>
  <si>
    <t>ㆍEBRT 주 5회, 5주
ㆍBT 주 1회, 총 8-10회</t>
    <phoneticPr fontId="1" type="noConversion"/>
  </si>
  <si>
    <t>Thermotron RF-8(Chennai 센터 기기명), 다른 센터는 기기명 불분명</t>
    <phoneticPr fontId="1" type="noConversion"/>
  </si>
  <si>
    <t>중앙값 5회(0-10)</t>
    <phoneticPr fontId="1" type="noConversion"/>
  </si>
  <si>
    <t>방사선 치료 후 시행(immediately after
radiotherapy)</t>
    <phoneticPr fontId="1" type="noConversion"/>
  </si>
  <si>
    <t>RF</t>
    <phoneticPr fontId="1" type="noConversion"/>
  </si>
  <si>
    <t>8 MHz</t>
    <phoneticPr fontId="1" type="noConversion"/>
  </si>
  <si>
    <t>450–608 W</t>
    <phoneticPr fontId="1" type="noConversion"/>
  </si>
  <si>
    <t>질과 자궁경부에 배치(vaginal fornices, cervical canal)</t>
    <phoneticPr fontId="1" type="noConversion"/>
  </si>
  <si>
    <t>intracavitary thermal applicator를 삽입해 2번 온도 측정, Tmax, Tave, Tmin 측정</t>
    <phoneticPr fontId="1" type="noConversion"/>
  </si>
  <si>
    <t>NR(RT data miss 각 군 5명 9.1%)</t>
    <phoneticPr fontId="1" type="noConversion"/>
  </si>
  <si>
    <t>중앙값 중재군 45세, 대조군 50세</t>
    <phoneticPr fontId="1" type="noConversion"/>
  </si>
  <si>
    <t>중재군 vs. 대조군
ㆍII b 49.1% vs. 52.7%
ㆍIII a 5.5% vs. 10.9%
ㆍIII b 41.8% vs. 34.5%
ㆍIV a 3.6% vs. 1.8%</t>
    <phoneticPr fontId="1" type="noConversion"/>
  </si>
  <si>
    <t>중재군 vs. 대조군
ㆍSquamous 92.7% vs. 94.5%
ㆍAdeno 5.5% vs. 1.8%
ㆍOthers 1.8% vs. 3.6%</t>
    <phoneticPr fontId="1" type="noConversion"/>
  </si>
  <si>
    <t>중재군 vs. 대조군 
ㆍ0 32.7% vs. 34.5%
ㆍ1 65.5% vs. 65.5%
ㆍunknown 1.8% vs. 0%</t>
    <phoneticPr fontId="1" type="noConversion"/>
  </si>
  <si>
    <t>Tumor size (cm3)</t>
    <phoneticPr fontId="1" type="noConversion"/>
  </si>
  <si>
    <t>중재군 vs. 대조군 
60.3 vs. 49.5</t>
    <phoneticPr fontId="1" type="noConversion"/>
  </si>
  <si>
    <t>국소 진행된 자궁경부암에서 온열치료를 추가하는 것의 이점을 확인하지 못함. 급성 독성은 온열치료를 받은 환자에서 더 유의하게 높았음</t>
    <phoneticPr fontId="1" type="noConversion"/>
  </si>
  <si>
    <t>전체 대상자에서 17명 사망으로만 보고 되고 그래프로 제시됨</t>
    <phoneticPr fontId="1" type="noConversion"/>
  </si>
  <si>
    <t>NR</t>
    <phoneticPr fontId="1" type="noConversion"/>
  </si>
  <si>
    <t>local control</t>
    <phoneticPr fontId="1" type="noConversion"/>
  </si>
  <si>
    <t>no significant differences라고 기술되어 있고, 그래프로만 제시</t>
    <phoneticPr fontId="1" type="noConversion"/>
  </si>
  <si>
    <t>Acute toxicity</t>
  </si>
  <si>
    <t>Grade 2</t>
    <phoneticPr fontId="1" type="noConversion"/>
  </si>
  <si>
    <t>Grade 3</t>
  </si>
  <si>
    <t>Grade 4</t>
  </si>
  <si>
    <t>Late toxicity</t>
  </si>
  <si>
    <t>U</t>
    <phoneticPr fontId="1" type="noConversion"/>
  </si>
  <si>
    <t>언급없음</t>
    <phoneticPr fontId="1" type="noConversion"/>
  </si>
  <si>
    <t>L</t>
    <phoneticPr fontId="1" type="noConversion"/>
  </si>
  <si>
    <t>H</t>
    <phoneticPr fontId="1" type="noConversion"/>
  </si>
  <si>
    <t>탈락률에 대한 언급없고, 결과지표에도 ITT대상 전체를 보고했는지 불분명함</t>
    <phoneticPr fontId="1" type="noConversion"/>
  </si>
  <si>
    <t>결과보고에서 그래프로만 보고, 구체적 결과보고 하지 않음, 그룹간 사망자 보고안함</t>
    <phoneticPr fontId="1" type="noConversion"/>
  </si>
  <si>
    <t>This study is supported by a grant of the International Atomic Energy Agency.
 - 기관소개: world's central intergovernmental forum for scientific and technical co-operation in the nuclear field</t>
    <phoneticPr fontId="1" type="noConversion"/>
  </si>
  <si>
    <t>한국</t>
    <phoneticPr fontId="1" type="noConversion"/>
  </si>
  <si>
    <t>&lt;선택기준&gt;
ㆍ생검결과 자궁경부암 진단
ㆍ1차 치료후 완전관해된 후 재발한 환자
ㆍ수술, 화학방사선 요법후 재발한 환자
ㆍ재수술 및 방사선 불가능 환자
ㆍLocal metastases 환자는 포함(para-aortic lymph nodes (PAN)s or the adjacent pelvic lymph nodes (PLNs) 등)
ㆍECOG status of ≤3
ㆍ최소 6개월이상 추적관찰
&lt;제외기준&gt;
ㆍ원격전이 대상자(다른 장기)</t>
    <phoneticPr fontId="1" type="noConversion"/>
  </si>
  <si>
    <t>ECOG status of ≤3</t>
    <phoneticPr fontId="1" type="noConversion"/>
  </si>
  <si>
    <r>
      <t>FIGO stages  Ib~</t>
    </r>
    <r>
      <rPr>
        <sz val="9"/>
        <color theme="1"/>
        <rFont val="맑은 고딕"/>
        <family val="3"/>
        <charset val="129"/>
      </rPr>
      <t>Ⅳ</t>
    </r>
    <r>
      <rPr>
        <sz val="9"/>
        <color theme="1"/>
        <rFont val="맑은 고딕"/>
        <family val="2"/>
        <charset val="129"/>
        <scheme val="minor"/>
      </rPr>
      <t>a</t>
    </r>
    <phoneticPr fontId="1" type="noConversion"/>
  </si>
  <si>
    <t>NR(치료반응 평가가 가능한 대상자에 대해서 결과보고)</t>
    <phoneticPr fontId="1" type="noConversion"/>
  </si>
  <si>
    <t>platinum-based chemo-therapy
TP, paclitaxel+cisplatin; TC, paclitaxel+carboplatin; FP, cisplatin+5‑fluorouracil, cisplatine</t>
    <phoneticPr fontId="1" type="noConversion"/>
  </si>
  <si>
    <t>전향적 코호트</t>
    <phoneticPr fontId="1" type="noConversion"/>
  </si>
  <si>
    <t>중재군 50.8세, 대조군 53세</t>
    <phoneticPr fontId="1" type="noConversion"/>
  </si>
  <si>
    <t>중재군 vs. 대조군
ㆍIb 16.7% vs. 10%
ㆍIIa 16.7% vs. 15%
ㆍIIb 16.7% vs. 15%
ㆍIIIa 11.1% vs. 25%
ㆍIIIb 22.2% vs. 20%
ㆍIVa 16.7% vs. 15%</t>
    <phoneticPr fontId="1" type="noConversion"/>
  </si>
  <si>
    <t>중재군 vs. 대조군
ㆍSquamous cell carcinoma 83.3% vs. 75%
ㆍAdenocarcinoma 16.7% vs. 25%</t>
    <phoneticPr fontId="1" type="noConversion"/>
  </si>
  <si>
    <t>재발부위</t>
    <phoneticPr fontId="1" type="noConversion"/>
  </si>
  <si>
    <t>중재군 vs. 대조군 
ㆍCervix bed alone 33.3% vs. 20%
ㆍPAN alone 22.2% vs. 20%
ㆍIliac LN alone 27.8% vs. 20%
ㆍIliac LN+cervix bed 16.7% vs. 40%</t>
    <phoneticPr fontId="1" type="noConversion"/>
  </si>
  <si>
    <t>중재군 vs. 대조군
명(cycle) 
TP 6명(5-6) vs. 8명(5-7)
TC 4명(6) vs. 6명(6-9)
FP 6명(4-6) vs. 6명(4-6)
cisplatin 2명(5-6) vs. 0명</t>
    <phoneticPr fontId="1" type="noConversion"/>
  </si>
  <si>
    <t>NR</t>
    <phoneticPr fontId="1" type="noConversion"/>
  </si>
  <si>
    <t>주 3회, 총36회</t>
    <phoneticPr fontId="1" type="noConversion"/>
  </si>
  <si>
    <t>Modulated electro‑hyperthermia?</t>
    <phoneticPr fontId="1" type="noConversion"/>
  </si>
  <si>
    <t>첫 10분 80W, 다음 10분 120분, 나머지 시간 150W</t>
    <phoneticPr fontId="1" type="noConversion"/>
  </si>
  <si>
    <t>귀, 복부 피부표면 비접촉 적외선 온도계로 측정</t>
    <phoneticPr fontId="1" type="noConversion"/>
  </si>
  <si>
    <t>귀: Infrared Thermometer IRT 4020(Braun GmbH, Kronberg, Germany)로 측정
복부 피부온도: Thermo Checker DT‑060로 측정(Easytem Co., Ltd., Siheung, Korea).</t>
    <phoneticPr fontId="1" type="noConversion"/>
  </si>
  <si>
    <t>방사선 치료를 받고 재발된 자궁경부암환자에서 온열치료+화학요법의 반응률이 화학치료만 받은 환자에 비해 유의하게 높았음</t>
    <phoneticPr fontId="1" type="noConversion"/>
  </si>
  <si>
    <t>Complete remission</t>
    <phoneticPr fontId="1" type="noConversion"/>
  </si>
  <si>
    <t>Partial response</t>
  </si>
  <si>
    <t>Stable disease</t>
  </si>
  <si>
    <t>Progressive disease</t>
  </si>
  <si>
    <t>평균 중재군 13.5개월, 대조군 11개월</t>
    <phoneticPr fontId="1" type="noConversion"/>
  </si>
  <si>
    <t>치료완료후(중재군 9.16개월, 대조군 8.95개월)</t>
    <phoneticPr fontId="1" type="noConversion"/>
  </si>
  <si>
    <t>치료완료후(중재군 9.16개월, 대조군 8.96개월)</t>
  </si>
  <si>
    <t>치료완료후(중재군 9.16개월, 대조군 8.97개월)</t>
  </si>
  <si>
    <t>치료완료후(중재군 9.16개월, 대조군 8.98개월)</t>
  </si>
  <si>
    <t>추적관찰(중재군 13.5개월, 대조군 11개월)</t>
    <phoneticPr fontId="1" type="noConversion"/>
  </si>
  <si>
    <t xml:space="preserve">disease‑free survival </t>
    <phoneticPr fontId="1" type="noConversion"/>
  </si>
  <si>
    <t>fig. 1으로 제시, not significantly 문장으로만 기술, 상세 숫자 없음</t>
    <phoneticPr fontId="1" type="noConversion"/>
  </si>
  <si>
    <t>Nausea, vomiting, pancytopenia and peripheral neuropathy 등 화학요법 관련 합병증</t>
    <phoneticPr fontId="1" type="noConversion"/>
  </si>
  <si>
    <t>Nausea, vomiting, pancytopenia and peripheral neuropathy 등 화학요법 관련 합병증: 대부분의 환자에서 나타났다고 기술됨, 숫자없음</t>
    <phoneticPr fontId="1" type="noConversion"/>
  </si>
  <si>
    <t>심각한 화학요법 합병증</t>
    <phoneticPr fontId="1" type="noConversion"/>
  </si>
  <si>
    <t>발생하지 않았다고 기술됨</t>
    <phoneticPr fontId="1" type="noConversion"/>
  </si>
  <si>
    <t>복부불편감 및 열감</t>
    <phoneticPr fontId="1" type="noConversion"/>
  </si>
  <si>
    <t>No late toxicity associated with modulated electro‑hyperthermia was observed.</t>
    <phoneticPr fontId="1" type="noConversion"/>
  </si>
  <si>
    <t>온열요법 관련 late toxicity</t>
    <phoneticPr fontId="1" type="noConversion"/>
  </si>
  <si>
    <t>중국</t>
    <phoneticPr fontId="1" type="noConversion"/>
  </si>
  <si>
    <t>온열요법이 말기 난소암에서 유망한 보조요법이 될 수 있음. 대규모 RCT연구가 필요함</t>
    <phoneticPr fontId="1" type="noConversion"/>
  </si>
  <si>
    <t>&lt;선택기준&gt;
ㆍ심한 복수가 동반된 진행된 난소상피종 병리학적으로 진단(advanced ovarian epithelioma)
ㆍ40-75세
ㆍKarnofsky performance score (KPS)&gt;60
ㆍ기대여명 &gt;3개월
ㆍFIGO stage IIIC or IV(복수, 약물내성)
ㆍ복막액에서 암세포 확인 가능
ㆍ백혈구, 혈소판, 크레아티닌, 프로트롬빈, 심전도 등 정상범위
ㆍneutrophil count was ≥ 1.5 × 109/L
 ㆍhemoglobin was ≥ 100 g/L
ㆍ빌리루빈 정상치의 1.5배 이하
ㆍaspartate aminotransferase, alanine aminotransferase 정상치의 2배 이하
&lt;제외기준&gt;
ㆍ정신질환, 임신, 수유, 다른 암, 뇌전이, 감염, 장기부전, 화학요법, 온열치료 불가능한 환자</t>
    <phoneticPr fontId="1" type="noConversion"/>
  </si>
  <si>
    <t>Karnofsky performance score (KPS)&gt;60</t>
    <phoneticPr fontId="1" type="noConversion"/>
  </si>
  <si>
    <t>FIGO stage IIIC or IV</t>
    <phoneticPr fontId="1" type="noConversion"/>
  </si>
  <si>
    <t>난소암</t>
    <phoneticPr fontId="1" type="noConversion"/>
  </si>
  <si>
    <t>중재군 vs. 대조군
ㆍIIIc 54.2% vs. 41.7%
ㆍIV 45.8% vs. 58.3%</t>
    <phoneticPr fontId="1" type="noConversion"/>
  </si>
  <si>
    <t>1000mg gemcitabine and 80mg paclitaxel/m2</t>
    <phoneticPr fontId="1" type="noConversion"/>
  </si>
  <si>
    <t>1일, 8일 투여, 1cycle 28일, 총 2cycle 시행</t>
    <phoneticPr fontId="1" type="noConversion"/>
  </si>
  <si>
    <t>화학요법 뒤 30분 후, 3일뒤 시행</t>
    <phoneticPr fontId="1" type="noConversion"/>
  </si>
  <si>
    <t>주 2회, 4회/cycle, 총 8회</t>
    <phoneticPr fontId="1" type="noConversion"/>
  </si>
  <si>
    <t>450-550 W</t>
    <phoneticPr fontId="1" type="noConversion"/>
  </si>
  <si>
    <t>온열부위는 MRI나 CT로 선정하고, 온도계는 종양주변에 고르게 배치시킴, 종양온도가 42.5~43도로 유지되도록 컴퓨터로 수집함, 직장온도계 배치(39-41도 유지)</t>
    <phoneticPr fontId="1" type="noConversion"/>
  </si>
  <si>
    <t>종양부위, 직장</t>
    <phoneticPr fontId="1" type="noConversion"/>
  </si>
  <si>
    <t>NR(대상자 전체 결과보고함)</t>
    <phoneticPr fontId="1" type="noConversion"/>
  </si>
  <si>
    <t>알레르기 반응</t>
    <phoneticPr fontId="1" type="noConversion"/>
  </si>
  <si>
    <t>12개월</t>
    <phoneticPr fontId="1" type="noConversion"/>
  </si>
  <si>
    <t>No allergic reactions were observed in either group</t>
    <phoneticPr fontId="1" type="noConversion"/>
  </si>
  <si>
    <t>NR</t>
    <phoneticPr fontId="1" type="noConversion"/>
  </si>
  <si>
    <t>&gt;0.05</t>
    <phoneticPr fontId="1" type="noConversion"/>
  </si>
  <si>
    <t>There was no significant difference between the two groups in toxicity or side effects (P&gt;0.05)</t>
    <phoneticPr fontId="1" type="noConversion"/>
  </si>
  <si>
    <t>toxicity or side effects</t>
    <phoneticPr fontId="1" type="noConversion"/>
  </si>
  <si>
    <t>hemoglobin and platelet inhibition</t>
    <phoneticPr fontId="1" type="noConversion"/>
  </si>
  <si>
    <t>intestinal perforation or obstruction, peritonitis, acute renal failure, or urinary retention</t>
    <phoneticPr fontId="1" type="noConversion"/>
  </si>
  <si>
    <t xml:space="preserve">We did not observe any intestinal perforation or obstruction, peritonitis, acute renal failure, or urinary retention in either group. 
</t>
    <phoneticPr fontId="1" type="noConversion"/>
  </si>
  <si>
    <t>Fat necrosis, stomach-ache, and constipation</t>
    <phoneticPr fontId="1" type="noConversion"/>
  </si>
  <si>
    <t xml:space="preserve">HT+CT군에서 더 많이 발생했다고 기술만 되어 있고, 추후 완화되었다고 보고함
Fat necrosis, stomach-ache, and constipation were more frequent in Group A than in Group B. These symptoms were relieved after proper treatment. </t>
    <phoneticPr fontId="1" type="noConversion"/>
  </si>
  <si>
    <t xml:space="preserve">KPS improvement </t>
    <phoneticPr fontId="1" type="noConversion"/>
  </si>
  <si>
    <t>Complete Response (CR)</t>
    <phoneticPr fontId="1" type="noConversion"/>
  </si>
  <si>
    <t>No ascetic fluid observed for at least four weeks</t>
    <phoneticPr fontId="1" type="noConversion"/>
  </si>
  <si>
    <t>At least 50% ascetic fluid removed; condition lasts for at least four weeks</t>
    <phoneticPr fontId="1" type="noConversion"/>
  </si>
  <si>
    <t>Less than 50% ascetic fluid removed</t>
  </si>
  <si>
    <t>Ascitic fluid volume increases</t>
  </si>
  <si>
    <t>Partial Response (PR)</t>
    <phoneticPr fontId="1" type="noConversion"/>
  </si>
  <si>
    <t>Stable Disease (SD)</t>
    <phoneticPr fontId="1" type="noConversion"/>
  </si>
  <si>
    <t>Progressive Disease (PD)</t>
    <phoneticPr fontId="1" type="noConversion"/>
  </si>
  <si>
    <t>Disease Control Rate (DCR)</t>
    <phoneticPr fontId="1" type="noConversion"/>
  </si>
  <si>
    <t>Response Rate (RR)</t>
    <phoneticPr fontId="1" type="noConversion"/>
  </si>
  <si>
    <t>Complete Response (CR) or a Partial Response (PR)</t>
    <phoneticPr fontId="1" type="noConversion"/>
  </si>
  <si>
    <t>CR, PR, or Stable Disease (SD)</t>
    <phoneticPr fontId="1" type="noConversion"/>
  </si>
  <si>
    <t>&lt;0.05</t>
    <phoneticPr fontId="1" type="noConversion"/>
  </si>
  <si>
    <t>24개월</t>
    <phoneticPr fontId="1" type="noConversion"/>
  </si>
  <si>
    <t>전체 생존율</t>
    <phoneticPr fontId="1" type="noConversion"/>
  </si>
  <si>
    <t>Progression-Free Survival
(PFS) 기간(개월)</t>
    <phoneticPr fontId="1" type="noConversion"/>
  </si>
  <si>
    <t>2년</t>
    <phoneticPr fontId="1" type="noConversion"/>
  </si>
  <si>
    <t>2년(중재군 15.3개월, 14.9개월)</t>
    <phoneticPr fontId="1" type="noConversion"/>
  </si>
  <si>
    <t>중앙값, 개월</t>
    <phoneticPr fontId="1" type="noConversion"/>
  </si>
  <si>
    <t>SD 없음</t>
    <phoneticPr fontId="1" type="noConversion"/>
  </si>
  <si>
    <t>Immune indexes는 결과지표 아니므로 추출안함</t>
    <phoneticPr fontId="1" type="noConversion"/>
  </si>
  <si>
    <t>U</t>
    <phoneticPr fontId="1" type="noConversion"/>
  </si>
  <si>
    <t>They were randomly assigned to two groups</t>
    <phoneticPr fontId="1" type="noConversion"/>
  </si>
  <si>
    <t>H</t>
    <phoneticPr fontId="1" type="noConversion"/>
  </si>
  <si>
    <t>독성은 grade별로 보고한다고 기술되어 있지만, 두군간 차이여부만 기술되어 있고, 구체적 기술안함</t>
    <phoneticPr fontId="1" type="noConversion"/>
  </si>
  <si>
    <t>This work was supported by Doctoral start-up fund of North Sichuan Medical College (NO. CBY15-QD09) and Technology support program of Science and Technology Department of Sichuan Province (No. 2014SZ0020-7).</t>
    <phoneticPr fontId="1" type="noConversion"/>
  </si>
  <si>
    <t>L</t>
    <phoneticPr fontId="1" type="noConversion"/>
  </si>
  <si>
    <t>중국</t>
    <phoneticPr fontId="1" type="noConversion"/>
  </si>
  <si>
    <t>2013.10~2015.8</t>
    <phoneticPr fontId="1" type="noConversion"/>
  </si>
  <si>
    <t>중재군 53세, 대조군 55세</t>
    <phoneticPr fontId="1" type="noConversion"/>
  </si>
  <si>
    <t>FIGO stage IIIA~IV</t>
    <phoneticPr fontId="1" type="noConversion"/>
  </si>
  <si>
    <t>KPS scores&gt;67</t>
    <phoneticPr fontId="1" type="noConversion"/>
  </si>
  <si>
    <t>&lt;선택기준&gt;
ㆍ진행성 난소암
ㆍKarnofsky performance score (KPS)&gt;67
ㆍFIGO stage IIIA~IV
ㆍRoutine examination 정상범위</t>
    <phoneticPr fontId="1" type="noConversion"/>
  </si>
  <si>
    <t>중재군 vs. 대조군
ㆍIIIa 22.2% vs. 24.3%
ㆍIIIb 36.1% vs. 32.4%
ㆍIV 41.7% vs. 43.2%</t>
    <phoneticPr fontId="1" type="noConversion"/>
  </si>
  <si>
    <t>중재군 vs. 대조군
ㆍserous adenocarcinoma 58.3% vs. 54.1%
ㆍmucinous adenocarcinoma 13.9% vs. 10.8%
ㆍendometrial  adenocarcinoma 5.6% vs. 8.1%
ㆍclear cell carcinoma 11.1% vs. 8.1%
ㆍsquamous cellcarcinoma 8.3% vs. 13.5%
ㆍundifferentiated carcinoma 2.8% vs. 5.4%</t>
    <phoneticPr fontId="1" type="noConversion"/>
  </si>
  <si>
    <t>Cisplatin 75 mg/m2 and paclitaxel 135 mg/m2</t>
    <phoneticPr fontId="1" type="noConversion"/>
  </si>
  <si>
    <t>항암화학요법을 7일간 시행한 후 3일간 온열요법</t>
    <phoneticPr fontId="1" type="noConversion"/>
  </si>
  <si>
    <t>진행된 난소암에서 온열치료+화학요법은 종양관해와, 복수조절, CA125 수치가 유의하게 개선시킴. 위장반응 및 골수 억제율을 감소시킴.</t>
    <phoneticPr fontId="1" type="noConversion"/>
  </si>
  <si>
    <t>21 cycles(7일, 3회)</t>
    <phoneticPr fontId="1" type="noConversion"/>
  </si>
  <si>
    <t>NR(survival 24~26개월)</t>
    <phoneticPr fontId="1" type="noConversion"/>
  </si>
  <si>
    <t>Ascite ratio before and after &gt;1/2, &gt;4주</t>
    <phoneticPr fontId="1" type="noConversion"/>
  </si>
  <si>
    <t>Decrease &gt;50% or normal, ≤ 4일</t>
    <phoneticPr fontId="1" type="noConversion"/>
  </si>
  <si>
    <t>Score before treatment (score) &gt;20</t>
    <phoneticPr fontId="1" type="noConversion"/>
  </si>
  <si>
    <t>Taking a painkiller before treatment Greater than 1/3, ≥3일</t>
    <phoneticPr fontId="1" type="noConversion"/>
  </si>
  <si>
    <t>Reference WHO cancer leachate treatment standard</t>
    <phoneticPr fontId="1" type="noConversion"/>
  </si>
  <si>
    <t>Karnofsky integral standard</t>
    <phoneticPr fontId="1" type="noConversion"/>
  </si>
  <si>
    <t>CA125 control</t>
    <phoneticPr fontId="1" type="noConversion"/>
  </si>
  <si>
    <t>NR(2cycle 후)</t>
    <phoneticPr fontId="1" type="noConversion"/>
  </si>
  <si>
    <t>&lt; 0.05</t>
  </si>
  <si>
    <t>invalid (&lt;25), stable (25~49) and effective (50~75) and effective (&gt;75) 4 grades</t>
    <phoneticPr fontId="1" type="noConversion"/>
  </si>
  <si>
    <t>종양변화 30%, 임상증상 15%, 신체상태 15%, 생존율 40%로 평가한 후 0~100점으로 평가</t>
    <phoneticPr fontId="1" type="noConversion"/>
  </si>
  <si>
    <t>tumor remission(Tumor alleviation)</t>
    <phoneticPr fontId="1" type="noConversion"/>
  </si>
  <si>
    <t>Ascite regulation</t>
    <phoneticPr fontId="1" type="noConversion"/>
  </si>
  <si>
    <t>pain(Effectvie 이상)</t>
    <phoneticPr fontId="1" type="noConversion"/>
  </si>
  <si>
    <t>Quality of life(Effectvie 이상)</t>
    <phoneticPr fontId="1" type="noConversion"/>
  </si>
  <si>
    <t>toxicity: Nausea and vomiting</t>
    <phoneticPr fontId="1" type="noConversion"/>
  </si>
  <si>
    <t>toxicity: WBCs</t>
    <phoneticPr fontId="1" type="noConversion"/>
  </si>
  <si>
    <t>toxicity: Serum creatinine</t>
    <phoneticPr fontId="1" type="noConversion"/>
  </si>
  <si>
    <t>toxicity: Fatty induration</t>
    <phoneticPr fontId="1" type="noConversion"/>
  </si>
  <si>
    <t>Marrow suppression grade III + IV</t>
    <phoneticPr fontId="1" type="noConversion"/>
  </si>
  <si>
    <t>gastrointestinal response grade III + IV</t>
    <phoneticPr fontId="1" type="noConversion"/>
  </si>
  <si>
    <t>Survival rate</t>
    <phoneticPr fontId="1" type="noConversion"/>
  </si>
  <si>
    <t>NR(KM상 24~26개월)</t>
    <phoneticPr fontId="1" type="noConversion"/>
  </si>
  <si>
    <t>8. 판단근거</t>
    <phoneticPr fontId="1" type="noConversion"/>
  </si>
  <si>
    <t>NA</t>
    <phoneticPr fontId="1" type="noConversion"/>
  </si>
  <si>
    <t>해당없음</t>
    <phoneticPr fontId="1" type="noConversion"/>
  </si>
  <si>
    <t xml:space="preserve">탈락율에 대해 언급없으나 처음 선정 모든 대상자에 대한 결과보고 </t>
    <phoneticPr fontId="1" type="noConversion"/>
  </si>
  <si>
    <t>The present study was funded by the Jilin provincial health science research plan (2014Z081)</t>
    <phoneticPr fontId="1" type="noConversion"/>
  </si>
  <si>
    <t>8. 대상군 비교가능성</t>
    <phoneticPr fontId="1" type="noConversion"/>
  </si>
  <si>
    <t>the general data of the experimental group and the control group were not significantly different (P&gt;0.05).</t>
    <phoneticPr fontId="1" type="noConversion"/>
  </si>
  <si>
    <t>언급없으나, table 1 결과 두 군간 차이없는 것으로 보임</t>
    <phoneticPr fontId="1" type="noConversion"/>
  </si>
  <si>
    <t>중재외에 선정/배제 기준 동일함</t>
    <phoneticPr fontId="1" type="noConversion"/>
  </si>
  <si>
    <t>언급은 없으나, 항암제 사용, 열원 사용 등은 병원에서 수행한 결과를 바탕으로 제시함</t>
    <phoneticPr fontId="1" type="noConversion"/>
  </si>
  <si>
    <t>대상자 전수에 대해 결과보고함</t>
    <phoneticPr fontId="1" type="noConversion"/>
  </si>
  <si>
    <t>방법에 기술된 결과보를 모두 하고 있음. 단, 안전성은 문장으로 기술되어 구체적 숫자 없는 부분이 있음</t>
    <phoneticPr fontId="1" type="noConversion"/>
  </si>
  <si>
    <t>The present study was supported by funds from the Institute of Clinical Medicine of Chonbuk National University‑Biomedical Research Institute, Chonbuk National University Hospital</t>
    <phoneticPr fontId="1" type="noConversion"/>
  </si>
  <si>
    <t>2014.1~2017.11</t>
    <phoneticPr fontId="1" type="noConversion"/>
  </si>
  <si>
    <t>586.1 vs. 525.1</t>
    <phoneticPr fontId="1" type="noConversion"/>
  </si>
  <si>
    <t>중앙값 중재군 51세, 대조군 50세</t>
    <phoneticPr fontId="1" type="noConversion"/>
  </si>
  <si>
    <t>BSD Medical Corporation, USA</t>
    <phoneticPr fontId="1" type="noConversion"/>
  </si>
  <si>
    <t>Yamamoto Vinita Co., Japan</t>
    <phoneticPr fontId="1" type="noConversion"/>
  </si>
  <si>
    <t>Oncotherm GmbH, Germany</t>
    <phoneticPr fontId="1" type="noConversion"/>
  </si>
  <si>
    <t>Xianke, China</t>
    <phoneticPr fontId="1" type="noConversion"/>
  </si>
  <si>
    <t>중앙값 중재군 58세, 대조군 63세</t>
    <phoneticPr fontId="1" type="noConversion"/>
  </si>
  <si>
    <t>reference: control</t>
    <phoneticPr fontId="1" type="noConversion"/>
  </si>
  <si>
    <t>No Grade 4 acute toxicity was seen</t>
    <phoneticPr fontId="1" type="noConversion"/>
  </si>
  <si>
    <t>&lt;0.05</t>
    <phoneticPr fontId="1" type="noConversion"/>
  </si>
  <si>
    <t>연도</t>
    <phoneticPr fontId="1" type="noConversion"/>
  </si>
  <si>
    <t>문헌연번</t>
    <phoneticPr fontId="1" type="noConversion"/>
  </si>
  <si>
    <t>Minnaar (2020)</t>
    <phoneticPr fontId="1" type="noConversion"/>
  </si>
  <si>
    <t>Minnaar (2019)</t>
    <phoneticPr fontId="1" type="noConversion"/>
  </si>
  <si>
    <t>Wang (2020)</t>
    <phoneticPr fontId="1" type="noConversion"/>
  </si>
  <si>
    <t>Harima (2016)</t>
    <phoneticPr fontId="1" type="noConversion"/>
  </si>
  <si>
    <t>101 (51+50)</t>
    <phoneticPr fontId="1" type="noConversion"/>
  </si>
  <si>
    <t>110 (55+55)</t>
    <phoneticPr fontId="1" type="noConversion"/>
  </si>
  <si>
    <t>46.6개월</t>
    <phoneticPr fontId="1" type="noConversion"/>
  </si>
  <si>
    <t>40 (20+20)</t>
    <phoneticPr fontId="1" type="noConversion"/>
  </si>
  <si>
    <t>Lee (2017)</t>
    <phoneticPr fontId="1" type="noConversion"/>
  </si>
  <si>
    <t>He (2017)</t>
    <phoneticPr fontId="1" type="noConversion"/>
  </si>
  <si>
    <t>Li (2018)</t>
    <phoneticPr fontId="1" type="noConversion"/>
  </si>
  <si>
    <t>HT+CT+RT</t>
  </si>
  <si>
    <t>HT+RT</t>
  </si>
  <si>
    <t>HT+CT</t>
  </si>
  <si>
    <t>점수</t>
    <phoneticPr fontId="1" type="noConversion"/>
  </si>
  <si>
    <t>자궁경부암(IIB~ⅢB)</t>
    <phoneticPr fontId="1" type="noConversion"/>
  </si>
  <si>
    <t>자궁경부암(IB~IV)</t>
    <phoneticPr fontId="1" type="noConversion"/>
  </si>
  <si>
    <t>자궁경부암(IB-IVA)</t>
    <phoneticPr fontId="1" type="noConversion"/>
  </si>
  <si>
    <t>자궁경부암(IIB~IV)</t>
    <phoneticPr fontId="1" type="noConversion"/>
  </si>
  <si>
    <t>자궁경부암(IIB~IVA)</t>
    <phoneticPr fontId="1" type="noConversion"/>
  </si>
  <si>
    <t>자궁경부암(IIIB)</t>
    <phoneticPr fontId="1" type="noConversion"/>
  </si>
  <si>
    <t>재발성 자궁경부암(IB~ⅣA)</t>
    <phoneticPr fontId="1" type="noConversion"/>
  </si>
  <si>
    <t>진행성 난소암(IIIA~IV)</t>
    <phoneticPr fontId="1" type="noConversion"/>
  </si>
  <si>
    <t>진행성 난소암(IIIC~IV)</t>
    <phoneticPr fontId="1" type="noConversion"/>
  </si>
  <si>
    <t>40.8(39.8‑41.9)</t>
    <phoneticPr fontId="1" type="noConversion"/>
  </si>
  <si>
    <t>40.6(39.6~41.8)</t>
    <phoneticPr fontId="1" type="noConversion"/>
  </si>
  <si>
    <t>60~90</t>
    <phoneticPr fontId="1" type="noConversion"/>
  </si>
  <si>
    <t>60~120</t>
    <phoneticPr fontId="1" type="noConversion"/>
  </si>
  <si>
    <t>PR</t>
    <phoneticPr fontId="1" type="noConversion"/>
  </si>
  <si>
    <t>PD</t>
    <phoneticPr fontId="1" type="noConversion"/>
  </si>
  <si>
    <t>40.5(39.5~41.5)</t>
    <phoneticPr fontId="1" type="noConversion"/>
  </si>
  <si>
    <t>순서</t>
    <phoneticPr fontId="1" type="noConversion"/>
  </si>
  <si>
    <t>10년</t>
    <phoneticPr fontId="1" type="noConversion"/>
  </si>
  <si>
    <t>치료효과</t>
    <phoneticPr fontId="1" type="noConversion"/>
  </si>
  <si>
    <t>3주</t>
    <phoneticPr fontId="1" type="noConversion"/>
  </si>
  <si>
    <t>ORR</t>
    <phoneticPr fontId="1" type="noConversion"/>
  </si>
  <si>
    <t>IIB</t>
    <phoneticPr fontId="1" type="noConversion"/>
  </si>
  <si>
    <t>생존율</t>
    <phoneticPr fontId="1" type="noConversion"/>
  </si>
  <si>
    <t>OS</t>
    <phoneticPr fontId="1" type="noConversion"/>
  </si>
  <si>
    <t>IIIA</t>
    <phoneticPr fontId="1" type="noConversion"/>
  </si>
  <si>
    <t>6년</t>
    <phoneticPr fontId="1" type="noConversion"/>
  </si>
  <si>
    <t>9년</t>
    <phoneticPr fontId="1" type="noConversion"/>
  </si>
  <si>
    <t>&lt;0.0009</t>
    <phoneticPr fontId="1" type="noConversion"/>
  </si>
  <si>
    <t>범주형 결과변수</t>
    <phoneticPr fontId="1" type="noConversion"/>
  </si>
  <si>
    <t>문헌특성</t>
    <phoneticPr fontId="1" type="noConversion"/>
  </si>
  <si>
    <t>연도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</si>
</sst>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3" x14ac:knownFonts="1">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b/>
      <sz val="9"/>
      <color theme="1"/>
      <name val="맑은 고딕"/>
      <family val="3"/>
      <charset val="129"/>
      <scheme val="minor"/>
    </font>
    <font>
      <b/>
      <sz val="9"/>
      <color theme="1"/>
      <name val="맑은 고딕"/>
      <family val="2"/>
      <charset val="129"/>
      <scheme val="minor"/>
    </font>
    <font>
      <sz val="9"/>
      <color theme="1"/>
      <name val="맑은 고딕"/>
      <family val="3"/>
      <charset val="129"/>
      <scheme val="minor"/>
    </font>
    <font>
      <sz val="9"/>
      <color rgb="FFFF0000"/>
      <name val="맑은 고딕"/>
      <family val="2"/>
      <charset val="129"/>
      <scheme val="minor"/>
    </font>
    <font>
      <sz val="9"/>
      <color rgb="FFFF0000"/>
      <name val="맑은 고딕"/>
      <family val="3"/>
      <charset val="129"/>
      <scheme val="minor"/>
    </font>
    <font>
      <vertAlign val="superscript"/>
      <sz val="9"/>
      <color theme="1"/>
      <name val="맑은 고딕"/>
      <family val="3"/>
      <charset val="129"/>
      <scheme val="minor"/>
    </font>
    <font>
      <sz val="9"/>
      <color theme="1"/>
      <name val="KoPub돋움체 Light"/>
      <family val="1"/>
      <charset val="129"/>
    </font>
    <font>
      <sz val="7.65"/>
      <color theme="1"/>
      <name val="맑은 고딕"/>
      <family val="3"/>
      <charset val="129"/>
    </font>
    <font>
      <sz val="9"/>
      <color theme="1"/>
      <name val="맑은 고딕"/>
      <family val="3"/>
      <charset val="129"/>
    </font>
    <font>
      <b/>
      <sz val="18"/>
      <color theme="1"/>
      <name val="맑은 고딕"/>
      <family val="2"/>
      <charset val="129"/>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5"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2" fillId="0" borderId="4" xfId="0" applyFont="1" applyBorder="1">
      <alignment vertical="center"/>
    </xf>
    <xf numFmtId="0" fontId="2" fillId="0" borderId="3" xfId="0" applyFont="1" applyBorder="1">
      <alignment vertical="center"/>
    </xf>
    <xf numFmtId="0" fontId="3" fillId="0" borderId="4" xfId="0" applyFont="1" applyBorder="1">
      <alignment vertical="center"/>
    </xf>
    <xf numFmtId="0" fontId="2" fillId="0" borderId="2" xfId="0" applyFont="1" applyBorder="1">
      <alignment vertical="center"/>
    </xf>
    <xf numFmtId="0" fontId="5" fillId="3" borderId="1" xfId="0" applyFont="1" applyFill="1" applyBorder="1">
      <alignment vertical="center"/>
    </xf>
    <xf numFmtId="0" fontId="5" fillId="2" borderId="1" xfId="0" applyFont="1" applyFill="1" applyBorder="1">
      <alignment vertical="center"/>
    </xf>
    <xf numFmtId="0" fontId="2" fillId="2" borderId="1" xfId="0" applyFont="1" applyFill="1" applyBorder="1">
      <alignment vertical="center"/>
    </xf>
    <xf numFmtId="0" fontId="2" fillId="3" borderId="1" xfId="0" applyFont="1" applyFill="1" applyBorder="1">
      <alignment vertical="center"/>
    </xf>
    <xf numFmtId="0" fontId="6" fillId="0" borderId="0" xfId="0" applyFont="1">
      <alignment vertical="center"/>
    </xf>
    <xf numFmtId="0" fontId="7" fillId="0" borderId="0" xfId="0" applyFont="1">
      <alignment vertical="center"/>
    </xf>
    <xf numFmtId="0" fontId="2" fillId="0" borderId="1" xfId="0" applyFont="1" applyBorder="1" applyAlignment="1">
      <alignment vertical="center"/>
    </xf>
    <xf numFmtId="176" fontId="2" fillId="0" borderId="1" xfId="0" applyNumberFormat="1" applyFont="1" applyBorder="1" applyAlignment="1">
      <alignment vertical="center"/>
    </xf>
    <xf numFmtId="0" fontId="5" fillId="0" borderId="1" xfId="0" applyFont="1" applyBorder="1" applyAlignment="1">
      <alignment vertical="center"/>
    </xf>
    <xf numFmtId="177" fontId="2" fillId="0" borderId="1" xfId="0" applyNumberFormat="1" applyFont="1" applyBorder="1" applyAlignment="1">
      <alignment vertical="center"/>
    </xf>
    <xf numFmtId="9" fontId="2" fillId="0" borderId="1" xfId="0" applyNumberFormat="1" applyFont="1" applyBorder="1" applyAlignment="1">
      <alignment vertical="center"/>
    </xf>
    <xf numFmtId="0" fontId="2" fillId="0" borderId="0" xfId="0" applyFont="1" applyAlignment="1">
      <alignment vertical="center"/>
    </xf>
    <xf numFmtId="1" fontId="5" fillId="0" borderId="0" xfId="0" applyNumberFormat="1" applyFont="1" applyFill="1">
      <alignment vertical="center"/>
    </xf>
    <xf numFmtId="0" fontId="5" fillId="0" borderId="1" xfId="0" applyFont="1" applyBorder="1" applyAlignment="1">
      <alignment horizontal="center" vertical="center"/>
    </xf>
    <xf numFmtId="0" fontId="2" fillId="0" borderId="1" xfId="0" applyFont="1" applyFill="1" applyBorder="1" applyAlignment="1">
      <alignment vertical="center"/>
    </xf>
    <xf numFmtId="0" fontId="2" fillId="0" borderId="1" xfId="0" applyFont="1" applyBorder="1" applyAlignment="1">
      <alignment horizontal="center"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9" fontId="2" fillId="0" borderId="1" xfId="0" applyNumberFormat="1" applyFont="1" applyFill="1" applyBorder="1" applyAlignment="1">
      <alignment vertical="center"/>
    </xf>
    <xf numFmtId="0" fontId="2" fillId="0" borderId="0" xfId="0" applyFont="1" applyFill="1" applyAlignment="1">
      <alignment vertical="center"/>
    </xf>
    <xf numFmtId="0" fontId="5" fillId="0" borderId="0" xfId="0" applyFont="1" applyFill="1">
      <alignment vertical="center"/>
    </xf>
    <xf numFmtId="0" fontId="5" fillId="0" borderId="0" xfId="0" applyFont="1" applyAlignment="1">
      <alignment vertical="center"/>
    </xf>
    <xf numFmtId="0" fontId="5" fillId="0" borderId="0" xfId="0" applyFont="1" applyFill="1" applyBorder="1">
      <alignment vertical="center"/>
    </xf>
    <xf numFmtId="0" fontId="2" fillId="0" borderId="1" xfId="0" applyFont="1" applyFill="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0" xfId="0" applyFont="1" applyFill="1">
      <alignment vertical="center"/>
    </xf>
    <xf numFmtId="0" fontId="5" fillId="0" borderId="1" xfId="0" applyFont="1" applyFill="1" applyBorder="1" applyAlignment="1">
      <alignment vertical="center"/>
    </xf>
    <xf numFmtId="49" fontId="0" fillId="0" borderId="1" xfId="0" applyNumberFormat="1" applyFont="1" applyFill="1" applyBorder="1" applyAlignment="1">
      <alignment vertical="center"/>
    </xf>
    <xf numFmtId="49" fontId="0" fillId="0" borderId="1" xfId="0" applyNumberFormat="1" applyFont="1" applyBorder="1" applyAlignment="1">
      <alignment vertical="center"/>
    </xf>
    <xf numFmtId="0" fontId="2" fillId="0" borderId="0" xfId="0" applyFont="1" applyAlignment="1">
      <alignment horizontal="center" vertical="center"/>
    </xf>
    <xf numFmtId="0" fontId="5" fillId="0" borderId="1" xfId="0" applyFont="1" applyFill="1" applyBorder="1" applyAlignment="1">
      <alignment vertical="center" wrapText="1"/>
    </xf>
    <xf numFmtId="0" fontId="12" fillId="0" borderId="0" xfId="0" applyFont="1">
      <alignment vertical="center"/>
    </xf>
    <xf numFmtId="0" fontId="12" fillId="0" borderId="0" xfId="0" applyFont="1" applyFill="1" applyAlignment="1">
      <alignmen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vertical="center" wrapText="1"/>
    </xf>
    <xf numFmtId="177" fontId="5" fillId="0" borderId="0" xfId="0" applyNumberFormat="1" applyFont="1" applyFill="1" applyAlignment="1">
      <alignment horizontal="left" vertical="center"/>
    </xf>
    <xf numFmtId="0" fontId="5" fillId="0" borderId="0" xfId="0" applyFont="1" applyFill="1" applyAlignment="1">
      <alignment vertical="center"/>
    </xf>
  </cellXfs>
  <cellStyles count="1">
    <cellStyle name="표준" xfId="0" builtinId="0"/>
  </cellStyles>
  <dxfs count="72">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IE5\GE89TF7S\&#52628;&#52636;&#50577;&#49885;_&#49548;&#54868;&#44592;&#50976;&#481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문헌특성_raw"/>
      <sheetName val="1_문헌특성_분석용"/>
      <sheetName val="2_결과지표_연속형"/>
      <sheetName val="3_결과지표_범주형"/>
      <sheetName val="4_비뚤림위험평가"/>
      <sheetName val="비뚤림위험그림"/>
      <sheetName val="3_결과지표_범주형_data"/>
    </sheetNames>
    <sheetDataSet>
      <sheetData sheetId="0" refreshError="1"/>
      <sheetData sheetId="1">
        <row r="2">
          <cell r="D2">
            <v>1</v>
          </cell>
          <cell r="E2">
            <v>2</v>
          </cell>
          <cell r="F2">
            <v>3</v>
          </cell>
          <cell r="G2">
            <v>4</v>
          </cell>
          <cell r="H2">
            <v>5</v>
          </cell>
          <cell r="I2">
            <v>6</v>
          </cell>
          <cell r="J2">
            <v>7</v>
          </cell>
          <cell r="K2">
            <v>8</v>
          </cell>
          <cell r="L2">
            <v>9</v>
          </cell>
          <cell r="M2">
            <v>10</v>
          </cell>
          <cell r="N2">
            <v>11</v>
          </cell>
          <cell r="O2">
            <v>12</v>
          </cell>
          <cell r="P2">
            <v>13</v>
          </cell>
          <cell r="Q2">
            <v>14</v>
          </cell>
          <cell r="R2">
            <v>15</v>
          </cell>
          <cell r="S2">
            <v>16</v>
          </cell>
          <cell r="T2">
            <v>17</v>
          </cell>
          <cell r="U2">
            <v>18</v>
          </cell>
          <cell r="V2">
            <v>19</v>
          </cell>
          <cell r="W2">
            <v>20</v>
          </cell>
          <cell r="X2">
            <v>21</v>
          </cell>
          <cell r="Y2">
            <v>22</v>
          </cell>
          <cell r="Z2">
            <v>23</v>
          </cell>
          <cell r="AA2">
            <v>24</v>
          </cell>
          <cell r="AB2">
            <v>25</v>
          </cell>
          <cell r="AC2">
            <v>26</v>
          </cell>
          <cell r="AD2">
            <v>27</v>
          </cell>
          <cell r="AE2">
            <v>28</v>
          </cell>
          <cell r="AF2">
            <v>29</v>
          </cell>
          <cell r="AG2">
            <v>30</v>
          </cell>
          <cell r="AH2">
            <v>31</v>
          </cell>
          <cell r="AI2">
            <v>32</v>
          </cell>
          <cell r="AJ2">
            <v>33</v>
          </cell>
          <cell r="AK2">
            <v>34</v>
          </cell>
          <cell r="AL2">
            <v>35</v>
          </cell>
          <cell r="AM2">
            <v>36</v>
          </cell>
          <cell r="AN2">
            <v>37</v>
          </cell>
          <cell r="AO2">
            <v>38</v>
          </cell>
          <cell r="AP2">
            <v>39</v>
          </cell>
          <cell r="AQ2">
            <v>40</v>
          </cell>
          <cell r="AR2">
            <v>41</v>
          </cell>
          <cell r="AS2">
            <v>42</v>
          </cell>
          <cell r="AT2">
            <v>43</v>
          </cell>
          <cell r="AU2">
            <v>44</v>
          </cell>
          <cell r="AV2">
            <v>45</v>
          </cell>
          <cell r="AW2">
            <v>46</v>
          </cell>
          <cell r="AX2">
            <v>47</v>
          </cell>
          <cell r="AY2">
            <v>48</v>
          </cell>
          <cell r="AZ2">
            <v>49</v>
          </cell>
          <cell r="BA2">
            <v>50</v>
          </cell>
          <cell r="BB2">
            <v>51</v>
          </cell>
          <cell r="BC2">
            <v>52</v>
          </cell>
          <cell r="BD2">
            <v>53</v>
          </cell>
          <cell r="BE2">
            <v>54</v>
          </cell>
          <cell r="BF2">
            <v>55</v>
          </cell>
        </row>
        <row r="3">
          <cell r="J3" t="str">
            <v>질환</v>
          </cell>
          <cell r="M3" t="str">
            <v>선택/배제</v>
          </cell>
          <cell r="P3" t="str">
            <v>연구대상자 수</v>
          </cell>
          <cell r="W3" t="str">
            <v>기저특성</v>
          </cell>
          <cell r="AH3" t="str">
            <v>중재군</v>
          </cell>
          <cell r="AI3" t="str">
            <v>1) RT</v>
          </cell>
          <cell r="AL3" t="str">
            <v>2) CT or neoadjuvant CT</v>
          </cell>
          <cell r="AN3" t="str">
            <v>3) 온열치료</v>
          </cell>
          <cell r="AZ3" t="str">
            <v>4) 그외 중재법</v>
          </cell>
          <cell r="BB3" t="str">
            <v>대조군</v>
          </cell>
          <cell r="BD3" t="str">
            <v>3군</v>
          </cell>
          <cell r="BF3" t="str">
            <v>저자결론</v>
          </cell>
        </row>
        <row r="4">
          <cell r="D4" t="str">
            <v>no.</v>
          </cell>
          <cell r="E4" t="str">
            <v>저자 (year)</v>
          </cell>
          <cell r="F4" t="str">
            <v xml:space="preserve">연구설계 </v>
          </cell>
          <cell r="G4" t="str">
            <v>연구국가</v>
          </cell>
          <cell r="H4" t="str">
            <v>참여기관 수</v>
          </cell>
          <cell r="I4" t="str">
            <v>대상자 모집기간</v>
          </cell>
          <cell r="J4" t="str">
            <v>질환 대분류
(과제)</v>
          </cell>
          <cell r="K4" t="str">
            <v>질환명</v>
          </cell>
          <cell r="L4" t="str">
            <v>질환 상세
(진행성 등 논문에 나와있는대로)</v>
          </cell>
          <cell r="M4" t="str">
            <v>암 병기
(NTM 병기, 1~4기 등)</v>
          </cell>
          <cell r="N4" t="str">
            <v>특정 도구 performance 점수
(도구명, 점수)</v>
          </cell>
          <cell r="O4" t="str">
            <v>선택/배제 기준</v>
          </cell>
          <cell r="P4" t="str">
            <v>총 n(명)</v>
          </cell>
          <cell r="Q4" t="str">
            <v>중재/대조군 
개수(2군, 3군 등)</v>
          </cell>
          <cell r="R4" t="str">
            <v>증재군 n(명)</v>
          </cell>
          <cell r="S4" t="str">
            <v>대조군 n(명)</v>
          </cell>
          <cell r="T4" t="str">
            <v>환자수 
총N(중재+대조)</v>
          </cell>
          <cell r="U4" t="str">
            <v>3군 이상일 경우, 
중재/대조 구성 및 인원</v>
          </cell>
          <cell r="V4" t="str">
            <v>탈락률(%)
전체(중재 vs. 대조)</v>
          </cell>
          <cell r="W4" t="str">
            <v>평균연령 (세)
전체 평균, 또는 각 군별 평균</v>
          </cell>
          <cell r="X4" t="str">
            <v>남성(%)</v>
          </cell>
          <cell r="Y4" t="str">
            <v>암 위치</v>
          </cell>
          <cell r="Z4" t="str">
            <v>암 병기</v>
          </cell>
          <cell r="AA4" t="str">
            <v>그외 질환 관련 지표1</v>
          </cell>
          <cell r="AB4" t="str">
            <v>결과1</v>
          </cell>
          <cell r="AC4" t="str">
            <v>그외 질환 관련 지표2</v>
          </cell>
          <cell r="AD4" t="str">
            <v>결과2</v>
          </cell>
          <cell r="AE4" t="str">
            <v>그외 질환 관련 지표3</v>
          </cell>
          <cell r="AF4" t="str">
            <v>결과3</v>
          </cell>
          <cell r="AG4" t="str">
            <v>추적관찰기간(월)</v>
          </cell>
          <cell r="AH4" t="str">
            <v>중재군</v>
          </cell>
          <cell r="AI4" t="str">
            <v>총 선량(Gy)</v>
          </cell>
          <cell r="AJ4" t="str">
            <v>1회 선량(fraction dose, Gy)</v>
          </cell>
          <cell r="AK4" t="str">
            <v>주기 및 횟수</v>
          </cell>
          <cell r="AL4" t="str">
            <v>약물 및 용량</v>
          </cell>
          <cell r="AM4" t="str">
            <v>횟수</v>
          </cell>
          <cell r="AN4" t="str">
            <v>종류
(local, regional 등)</v>
          </cell>
          <cell r="AO4" t="str">
            <v>기기명</v>
          </cell>
          <cell r="AP4" t="str">
            <v>제조업체명 및 국가</v>
          </cell>
          <cell r="AQ4" t="str">
            <v>온도</v>
          </cell>
          <cell r="AR4" t="str">
            <v>1회 시간(분)</v>
          </cell>
          <cell r="AS4" t="str">
            <v>주기 및 횟수</v>
          </cell>
          <cell r="AT4" t="str">
            <v>수행 시기
(수술 전/후, 방사선 전/후/동시 등)</v>
          </cell>
          <cell r="AU4" t="str">
            <v>열원(RF, MS, US)</v>
          </cell>
          <cell r="AV4" t="str">
            <v>주파수(MHz)</v>
          </cell>
          <cell r="AW4" t="str">
            <v>전력(W)</v>
          </cell>
          <cell r="AX4" t="str">
            <v>온도측정방법
(종양세포 직접, 체온측정 등)</v>
          </cell>
          <cell r="AY4" t="str">
            <v>온도측정방법 상세
(기기, 측정부위 등)</v>
          </cell>
          <cell r="AZ4" t="str">
            <v>중재기술명</v>
          </cell>
          <cell r="BA4" t="str">
            <v>방법</v>
          </cell>
          <cell r="BB4" t="str">
            <v>대조군명</v>
          </cell>
          <cell r="BC4" t="str">
            <v>대조군 설명
(중재군과 다른 점이 있다면 서술)</v>
          </cell>
          <cell r="BD4" t="str">
            <v>3군 이름</v>
          </cell>
          <cell r="BE4" t="str">
            <v xml:space="preserve">3군 설명 </v>
          </cell>
          <cell r="BF4" t="str">
            <v>저자결론</v>
          </cell>
        </row>
        <row r="5">
          <cell r="D5">
            <v>2391</v>
          </cell>
          <cell r="E5" t="str">
            <v>Issels (2018)</v>
          </cell>
          <cell r="F5" t="str">
            <v>RCT</v>
          </cell>
          <cell r="J5" t="str">
            <v>근골격종양</v>
          </cell>
          <cell r="K5" t="str">
            <v>연부조직육종</v>
          </cell>
          <cell r="L5" t="str">
            <v>연부조직육종</v>
          </cell>
          <cell r="P5">
            <v>329</v>
          </cell>
          <cell r="R5">
            <v>162</v>
          </cell>
          <cell r="S5">
            <v>167</v>
          </cell>
          <cell r="T5" t="str">
            <v>329 (162+167)</v>
          </cell>
          <cell r="AH5" t="str">
            <v>CT+HT</v>
          </cell>
          <cell r="AN5" t="str">
            <v>regional</v>
          </cell>
          <cell r="AO5" t="str">
            <v>BSD-2000</v>
          </cell>
          <cell r="AQ5" t="str">
            <v>42</v>
          </cell>
          <cell r="AR5" t="str">
            <v>60 min</v>
          </cell>
          <cell r="AU5" t="str">
            <v>RF</v>
          </cell>
          <cell r="AV5" t="str">
            <v>60-180</v>
          </cell>
          <cell r="BB5" t="str">
            <v>CT</v>
          </cell>
        </row>
        <row r="6">
          <cell r="D6">
            <v>4143</v>
          </cell>
          <cell r="E6" t="str">
            <v>Angele (2014)</v>
          </cell>
          <cell r="F6" t="str">
            <v>RCT</v>
          </cell>
          <cell r="J6" t="str">
            <v>근골격종양</v>
          </cell>
          <cell r="K6" t="str">
            <v>복강/복막 육종</v>
          </cell>
          <cell r="L6" t="str">
            <v>복강 또는 복막 고위험 육종</v>
          </cell>
          <cell r="P6">
            <v>341</v>
          </cell>
          <cell r="R6">
            <v>169</v>
          </cell>
          <cell r="S6">
            <v>172</v>
          </cell>
          <cell r="T6" t="str">
            <v>341 (169+172)</v>
          </cell>
          <cell r="AH6" t="str">
            <v>CT+HT</v>
          </cell>
          <cell r="AN6" t="str">
            <v>Regional</v>
          </cell>
          <cell r="AP6" t="str">
            <v>BSD Medical Corporation, Salt Lake City, UT</v>
          </cell>
          <cell r="AQ6" t="str">
            <v>42</v>
          </cell>
          <cell r="AR6" t="str">
            <v>60 min</v>
          </cell>
          <cell r="AU6" t="str">
            <v>-</v>
          </cell>
          <cell r="AV6" t="str">
            <v>-</v>
          </cell>
          <cell r="BB6" t="str">
            <v>CT</v>
          </cell>
        </row>
        <row r="7">
          <cell r="D7">
            <v>5807</v>
          </cell>
          <cell r="E7" t="str">
            <v>Issels (2010)</v>
          </cell>
          <cell r="F7" t="str">
            <v>RCT</v>
          </cell>
          <cell r="J7" t="str">
            <v>근골격종양</v>
          </cell>
          <cell r="K7" t="str">
            <v>연부조직육종</v>
          </cell>
          <cell r="L7" t="str">
            <v>연부조직육종</v>
          </cell>
          <cell r="P7">
            <v>341</v>
          </cell>
          <cell r="R7">
            <v>169</v>
          </cell>
          <cell r="S7">
            <v>172</v>
          </cell>
          <cell r="T7" t="str">
            <v>341 (169+172)</v>
          </cell>
          <cell r="AH7" t="str">
            <v>CT+HT</v>
          </cell>
          <cell r="AN7" t="str">
            <v>regional</v>
          </cell>
          <cell r="AP7" t="str">
            <v>BSD Medical Corporation, Salt Lake City, UT,
USA</v>
          </cell>
          <cell r="AQ7" t="str">
            <v>42</v>
          </cell>
          <cell r="AR7" t="str">
            <v>60 min</v>
          </cell>
          <cell r="AS7" t="str">
            <v>3주마다 주2회</v>
          </cell>
          <cell r="AU7" t="str">
            <v>-</v>
          </cell>
          <cell r="AV7" t="str">
            <v>-</v>
          </cell>
          <cell r="BB7" t="str">
            <v>CT</v>
          </cell>
        </row>
        <row r="8">
          <cell r="D8">
            <v>6005</v>
          </cell>
          <cell r="E8" t="str">
            <v>Overgaard (2009)</v>
          </cell>
          <cell r="F8" t="str">
            <v>RCT</v>
          </cell>
          <cell r="J8" t="str">
            <v>근골격종양</v>
          </cell>
          <cell r="K8" t="str">
            <v>흑색종</v>
          </cell>
          <cell r="L8" t="str">
            <v>악성흑색종</v>
          </cell>
          <cell r="P8">
            <v>128</v>
          </cell>
          <cell r="R8">
            <v>65</v>
          </cell>
          <cell r="S8">
            <v>63</v>
          </cell>
          <cell r="T8" t="str">
            <v>128 (65+63)</v>
          </cell>
          <cell r="AH8" t="str">
            <v>RT+HT</v>
          </cell>
          <cell r="AN8" t="str">
            <v>local</v>
          </cell>
          <cell r="AQ8" t="str">
            <v>43˚C</v>
          </cell>
          <cell r="AR8" t="str">
            <v>60 min</v>
          </cell>
          <cell r="AS8" t="str">
            <v>NR</v>
          </cell>
          <cell r="AU8" t="str">
            <v>MW or RF</v>
          </cell>
          <cell r="AV8" t="str">
            <v>NR</v>
          </cell>
          <cell r="BB8" t="str">
            <v>RT</v>
          </cell>
        </row>
        <row r="9">
          <cell r="D9">
            <v>407</v>
          </cell>
          <cell r="E9" t="str">
            <v>Ren (2021)</v>
          </cell>
          <cell r="F9" t="str">
            <v>RCT</v>
          </cell>
          <cell r="J9" t="str">
            <v>두경부 및 뇌종양</v>
          </cell>
          <cell r="K9" t="str">
            <v>두경부암</v>
          </cell>
          <cell r="L9" t="str">
            <v>구강 편평세포암</v>
          </cell>
          <cell r="P9">
            <v>120</v>
          </cell>
          <cell r="R9">
            <v>60</v>
          </cell>
          <cell r="S9">
            <v>60</v>
          </cell>
          <cell r="T9" t="str">
            <v>120 (60+60)</v>
          </cell>
          <cell r="AH9" t="str">
            <v>CT+HT</v>
          </cell>
          <cell r="AN9" t="str">
            <v>local</v>
          </cell>
          <cell r="AQ9" t="str">
            <v>41 ± 1</v>
          </cell>
          <cell r="AR9" t="str">
            <v>30 min</v>
          </cell>
          <cell r="AS9" t="str">
            <v>5회</v>
          </cell>
          <cell r="AU9" t="str">
            <v>US</v>
          </cell>
          <cell r="AV9" t="str">
            <v>1 MHz</v>
          </cell>
          <cell r="BB9" t="str">
            <v>CT</v>
          </cell>
        </row>
        <row r="10">
          <cell r="D10">
            <v>4346</v>
          </cell>
          <cell r="E10" t="str">
            <v>Wen (2014)</v>
          </cell>
          <cell r="F10" t="str">
            <v>NRCT</v>
          </cell>
          <cell r="J10" t="str">
            <v>두경부 및 뇌종양</v>
          </cell>
          <cell r="K10" t="str">
            <v>두경부암</v>
          </cell>
          <cell r="L10" t="str">
            <v>비인두암</v>
          </cell>
          <cell r="P10">
            <v>98</v>
          </cell>
          <cell r="R10">
            <v>49</v>
          </cell>
          <cell r="S10">
            <v>49</v>
          </cell>
          <cell r="T10" t="str">
            <v>98 (49+49)</v>
          </cell>
          <cell r="AH10" t="str">
            <v>RT+HT</v>
          </cell>
          <cell r="AN10" t="str">
            <v>-</v>
          </cell>
          <cell r="AO10" t="str">
            <v>GXH-I microwave heating device</v>
          </cell>
          <cell r="AP10" t="str">
            <v>Guangxing Co. Guangzhou, China</v>
          </cell>
          <cell r="AQ10" t="str">
            <v>44-52</v>
          </cell>
          <cell r="AR10" t="str">
            <v>60 min</v>
          </cell>
          <cell r="AS10" t="str">
            <v>5-7회</v>
          </cell>
          <cell r="AU10" t="str">
            <v>-</v>
          </cell>
          <cell r="AV10" t="str">
            <v>-</v>
          </cell>
          <cell r="BB10" t="str">
            <v>RT</v>
          </cell>
        </row>
        <row r="11">
          <cell r="D11">
            <v>4535</v>
          </cell>
          <cell r="E11" t="str">
            <v>Kang (2013)</v>
          </cell>
          <cell r="F11" t="str">
            <v>RCT</v>
          </cell>
          <cell r="J11" t="str">
            <v>두경부 및 뇌종양</v>
          </cell>
          <cell r="K11" t="str">
            <v>두경부암</v>
          </cell>
          <cell r="L11" t="str">
            <v>두경부암</v>
          </cell>
          <cell r="P11">
            <v>154</v>
          </cell>
          <cell r="R11">
            <v>76</v>
          </cell>
          <cell r="S11">
            <v>78</v>
          </cell>
          <cell r="T11" t="str">
            <v>154 (76+78)</v>
          </cell>
          <cell r="AH11" t="str">
            <v>CT+RT+HT</v>
          </cell>
          <cell r="AN11" t="str">
            <v>-</v>
          </cell>
          <cell r="AO11" t="str">
            <v>Pingliang 778WR-L-4 microwave
hyperthermia machine</v>
          </cell>
          <cell r="AP11" t="str">
            <v>Sunostick Medical Technology
Co., Ltd, London, UK</v>
          </cell>
          <cell r="AQ11" t="str">
            <v>41.5-42</v>
          </cell>
          <cell r="AR11" t="str">
            <v>45 min</v>
          </cell>
          <cell r="AS11" t="str">
            <v>주2회, 3-14회</v>
          </cell>
          <cell r="AU11" t="str">
            <v>MW</v>
          </cell>
          <cell r="AV11" t="str">
            <v>915 MHz</v>
          </cell>
          <cell r="BB11" t="str">
            <v>CT+RT</v>
          </cell>
        </row>
        <row r="12">
          <cell r="D12">
            <v>5642</v>
          </cell>
          <cell r="E12" t="str">
            <v>Hua (2011)</v>
          </cell>
          <cell r="F12" t="str">
            <v>RCT</v>
          </cell>
          <cell r="J12" t="str">
            <v>두경부 및 뇌종양</v>
          </cell>
          <cell r="K12" t="str">
            <v>두경부암</v>
          </cell>
          <cell r="L12" t="str">
            <v>비인두암</v>
          </cell>
          <cell r="P12">
            <v>180</v>
          </cell>
          <cell r="R12">
            <v>90</v>
          </cell>
          <cell r="S12">
            <v>90</v>
          </cell>
          <cell r="T12" t="str">
            <v>180 (90+90)</v>
          </cell>
          <cell r="AH12" t="str">
            <v>RT+HT</v>
          </cell>
          <cell r="AN12" t="str">
            <v>local</v>
          </cell>
          <cell r="AO12" t="str">
            <v>WE2102-A Microwave
Hyperthermia System</v>
          </cell>
          <cell r="AP12" t="str">
            <v>Yuan De
Biomedical Engineering, Beijing</v>
          </cell>
          <cell r="AQ12" t="str">
            <v>42.5-43</v>
          </cell>
          <cell r="AR12" t="str">
            <v>30 min</v>
          </cell>
          <cell r="AS12" t="str">
            <v>주1회, 7회</v>
          </cell>
          <cell r="AU12" t="str">
            <v>MW</v>
          </cell>
          <cell r="AV12" t="str">
            <v>915MHz</v>
          </cell>
          <cell r="BB12" t="str">
            <v>RT</v>
          </cell>
        </row>
        <row r="13">
          <cell r="D13">
            <v>5665</v>
          </cell>
          <cell r="E13" t="str">
            <v>Huilgol (2010)</v>
          </cell>
          <cell r="F13" t="str">
            <v>RCT</v>
          </cell>
          <cell r="J13" t="str">
            <v>두경부 및 뇌종양</v>
          </cell>
          <cell r="K13" t="str">
            <v>두경부암</v>
          </cell>
          <cell r="L13" t="str">
            <v>두경부암</v>
          </cell>
          <cell r="P13">
            <v>54</v>
          </cell>
          <cell r="R13">
            <v>28</v>
          </cell>
          <cell r="S13">
            <v>26</v>
          </cell>
          <cell r="T13" t="str">
            <v>54 (28+26)</v>
          </cell>
          <cell r="AH13" t="str">
            <v>RT + HT</v>
          </cell>
          <cell r="AN13" t="str">
            <v>-</v>
          </cell>
          <cell r="AO13" t="str">
            <v>-</v>
          </cell>
          <cell r="AQ13" t="str">
            <v>평균 42.3, max 44</v>
          </cell>
          <cell r="AR13" t="str">
            <v>30 min</v>
          </cell>
          <cell r="AS13" t="str">
            <v>주1회, 5-7회</v>
          </cell>
          <cell r="AU13" t="str">
            <v>RF</v>
          </cell>
          <cell r="AV13" t="str">
            <v>8.2 MHz</v>
          </cell>
          <cell r="BB13" t="str">
            <v>RT</v>
          </cell>
        </row>
        <row r="14">
          <cell r="D14">
            <v>7031</v>
          </cell>
          <cell r="E14" t="str">
            <v>Shields (2004)</v>
          </cell>
          <cell r="F14" t="str">
            <v>NRCT</v>
          </cell>
          <cell r="J14" t="str">
            <v>두경부 및 뇌종양</v>
          </cell>
          <cell r="K14" t="str">
            <v>망막아종</v>
          </cell>
          <cell r="L14" t="str">
            <v>망막아종</v>
          </cell>
          <cell r="P14">
            <v>319</v>
          </cell>
          <cell r="R14">
            <v>256</v>
          </cell>
          <cell r="S14">
            <v>63</v>
          </cell>
          <cell r="T14" t="str">
            <v>319 (256+63)</v>
          </cell>
          <cell r="AH14" t="str">
            <v>chermoreduction+thermotherapy</v>
          </cell>
          <cell r="AN14" t="str">
            <v>NR</v>
          </cell>
          <cell r="AQ14" t="str">
            <v>NR</v>
          </cell>
          <cell r="AR14" t="str">
            <v>NR</v>
          </cell>
          <cell r="AS14" t="str">
            <v>NR</v>
          </cell>
          <cell r="AU14" t="str">
            <v>NR</v>
          </cell>
          <cell r="AV14" t="str">
            <v>NR</v>
          </cell>
          <cell r="BB14" t="str">
            <v>chemoredcution</v>
          </cell>
        </row>
        <row r="15">
          <cell r="D15">
            <v>7792</v>
          </cell>
          <cell r="E15" t="str">
            <v>Ohizumi (2000)</v>
          </cell>
          <cell r="F15" t="str">
            <v>NRCT</v>
          </cell>
          <cell r="J15" t="str">
            <v>두경부 및 뇌종양</v>
          </cell>
          <cell r="K15" t="str">
            <v>두경부암</v>
          </cell>
          <cell r="L15" t="str">
            <v>두경부암</v>
          </cell>
          <cell r="P15">
            <v>24</v>
          </cell>
          <cell r="R15">
            <v>12</v>
          </cell>
          <cell r="S15">
            <v>23</v>
          </cell>
          <cell r="T15" t="str">
            <v>24 (12+12)</v>
          </cell>
          <cell r="AH15" t="str">
            <v>RT+HT</v>
          </cell>
          <cell r="AN15" t="str">
            <v>NR</v>
          </cell>
          <cell r="AQ15">
            <v>42.5</v>
          </cell>
          <cell r="AR15" t="str">
            <v>30-50 min</v>
          </cell>
          <cell r="AS15" t="str">
            <v>주1회, 평균4회(2-7)</v>
          </cell>
          <cell r="AU15" t="str">
            <v>MW/RF</v>
          </cell>
          <cell r="AV15" t="str">
            <v>2450MHz/13MHz</v>
          </cell>
          <cell r="BB15" t="str">
            <v>RT</v>
          </cell>
        </row>
        <row r="16">
          <cell r="D16">
            <v>717</v>
          </cell>
          <cell r="E16" t="str">
            <v>Minnaar (2020)</v>
          </cell>
          <cell r="F16" t="str">
            <v>RCT</v>
          </cell>
          <cell r="J16" t="str">
            <v>부인종양</v>
          </cell>
          <cell r="K16" t="str">
            <v>자궁경부암</v>
          </cell>
          <cell r="L16" t="str">
            <v>자궁경부암</v>
          </cell>
          <cell r="P16">
            <v>108</v>
          </cell>
          <cell r="R16">
            <v>54</v>
          </cell>
          <cell r="S16">
            <v>54</v>
          </cell>
          <cell r="T16" t="str">
            <v>108 (54+54)</v>
          </cell>
          <cell r="AH16" t="str">
            <v>CT+HT</v>
          </cell>
          <cell r="AN16" t="str">
            <v>-</v>
          </cell>
          <cell r="AO16" t="str">
            <v>EHY2000+</v>
          </cell>
          <cell r="AP16" t="str">
            <v>Oncotherm GmbH, Troisdorf, Germany</v>
          </cell>
          <cell r="AQ16" t="str">
            <v>-</v>
          </cell>
          <cell r="AR16" t="str">
            <v>max 30min</v>
          </cell>
          <cell r="AS16" t="str">
            <v>주2회, 총 10회</v>
          </cell>
          <cell r="AU16" t="str">
            <v>-</v>
          </cell>
          <cell r="AV16" t="str">
            <v>-</v>
          </cell>
          <cell r="BB16" t="str">
            <v>CT</v>
          </cell>
        </row>
        <row r="17">
          <cell r="D17">
            <v>1157</v>
          </cell>
          <cell r="E17" t="str">
            <v>Wang (2020)</v>
          </cell>
          <cell r="F17" t="str">
            <v>RCT</v>
          </cell>
          <cell r="J17" t="str">
            <v>부인종양</v>
          </cell>
          <cell r="K17" t="str">
            <v>자궁경부암</v>
          </cell>
          <cell r="L17" t="str">
            <v>자궁경부암</v>
          </cell>
          <cell r="P17">
            <v>101</v>
          </cell>
          <cell r="R17">
            <v>51</v>
          </cell>
          <cell r="S17">
            <v>50</v>
          </cell>
          <cell r="T17" t="str">
            <v>101 (51+50)</v>
          </cell>
          <cell r="AH17" t="str">
            <v>CT+RT+HT</v>
          </cell>
          <cell r="AN17" t="str">
            <v>-</v>
          </cell>
          <cell r="AO17" t="str">
            <v>NRL-004 radiofrequency HT machine</v>
          </cell>
          <cell r="AP17" t="str">
            <v>Jilin, China</v>
          </cell>
          <cell r="AQ17" t="str">
            <v>평균 40.5 (range, 39.5-
41.5)</v>
          </cell>
          <cell r="AR17" t="str">
            <v>60 min</v>
          </cell>
          <cell r="AS17" t="str">
            <v>주2회, 총 6회</v>
          </cell>
          <cell r="AU17" t="str">
            <v>RF</v>
          </cell>
          <cell r="AV17" t="str">
            <v>30.32 MHz and 40.68 MHz</v>
          </cell>
          <cell r="BB17" t="str">
            <v>CT+RT</v>
          </cell>
        </row>
        <row r="18">
          <cell r="D18">
            <v>1729</v>
          </cell>
          <cell r="E18" t="str">
            <v>Minnaar (2019)</v>
          </cell>
          <cell r="F18" t="str">
            <v>RCT</v>
          </cell>
          <cell r="J18" t="str">
            <v>부인종양</v>
          </cell>
          <cell r="K18" t="str">
            <v>자궁경부암</v>
          </cell>
          <cell r="L18" t="str">
            <v>자궁경부암</v>
          </cell>
          <cell r="P18">
            <v>206</v>
          </cell>
          <cell r="R18">
            <v>104</v>
          </cell>
          <cell r="S18">
            <v>102</v>
          </cell>
          <cell r="T18" t="str">
            <v>206 (104+102)</v>
          </cell>
          <cell r="AH18" t="str">
            <v>CT+RT+HT</v>
          </cell>
          <cell r="AN18" t="str">
            <v>-</v>
          </cell>
          <cell r="AO18" t="str">
            <v>EHY2000+</v>
          </cell>
          <cell r="AP18" t="str">
            <v>Oncotherm GmbH, Troisdorf, Germany</v>
          </cell>
          <cell r="AQ18" t="str">
            <v>42.5</v>
          </cell>
          <cell r="AR18" t="str">
            <v>min 55 min</v>
          </cell>
          <cell r="AS18" t="str">
            <v>주1회</v>
          </cell>
          <cell r="AU18" t="str">
            <v>RF</v>
          </cell>
          <cell r="AV18" t="str">
            <v>13.56MHz</v>
          </cell>
          <cell r="BB18" t="str">
            <v>CT+RT</v>
          </cell>
        </row>
        <row r="19">
          <cell r="D19">
            <v>2528</v>
          </cell>
          <cell r="E19" t="str">
            <v>Ohguri (2018)</v>
          </cell>
          <cell r="F19" t="str">
            <v>RCT</v>
          </cell>
          <cell r="J19" t="str">
            <v>부인종양</v>
          </cell>
          <cell r="K19" t="str">
            <v>자궁경부암</v>
          </cell>
          <cell r="L19" t="str">
            <v>자궁경부암</v>
          </cell>
          <cell r="P19">
            <v>101</v>
          </cell>
          <cell r="R19">
            <v>51</v>
          </cell>
          <cell r="S19">
            <v>50</v>
          </cell>
          <cell r="T19" t="str">
            <v>101 (51+50)</v>
          </cell>
          <cell r="AH19" t="str">
            <v>CRT+HT</v>
          </cell>
          <cell r="AN19" t="str">
            <v>regional</v>
          </cell>
          <cell r="AO19" t="str">
            <v>Thermotron RF-8</v>
          </cell>
          <cell r="AQ19">
            <v>43</v>
          </cell>
          <cell r="AR19" t="str">
            <v>50 min</v>
          </cell>
          <cell r="AS19" t="str">
            <v>NR</v>
          </cell>
          <cell r="AU19" t="str">
            <v>RF</v>
          </cell>
          <cell r="AV19" t="str">
            <v>8MHz</v>
          </cell>
          <cell r="BB19" t="str">
            <v>CRT</v>
          </cell>
        </row>
        <row r="20">
          <cell r="D20">
            <v>3115</v>
          </cell>
          <cell r="E20" t="str">
            <v>Li (2018)</v>
          </cell>
          <cell r="F20" t="str">
            <v>NRCT</v>
          </cell>
          <cell r="J20" t="str">
            <v>부인종양</v>
          </cell>
          <cell r="K20" t="str">
            <v>난소암</v>
          </cell>
          <cell r="L20" t="str">
            <v>난소암</v>
          </cell>
          <cell r="P20">
            <v>73</v>
          </cell>
          <cell r="R20">
            <v>36</v>
          </cell>
          <cell r="S20">
            <v>37</v>
          </cell>
          <cell r="T20" t="str">
            <v>73 (36+37)</v>
          </cell>
          <cell r="AH20" t="str">
            <v>CT+RT+HT</v>
          </cell>
          <cell r="AN20" t="str">
            <v>-</v>
          </cell>
          <cell r="AO20" t="str">
            <v>SR1000 tumor radiofrequency hyperthermia apparatus</v>
          </cell>
          <cell r="AP20" t="str">
            <v>Xianke, Shenzhen, China</v>
          </cell>
          <cell r="AQ20" t="str">
            <v>42.5-43.5</v>
          </cell>
          <cell r="AR20" t="str">
            <v>60-120 min</v>
          </cell>
          <cell r="AS20" t="str">
            <v>주2-3회, 8 cycles</v>
          </cell>
          <cell r="AU20" t="str">
            <v>RF</v>
          </cell>
          <cell r="AV20" t="str">
            <v>-</v>
          </cell>
          <cell r="BB20" t="str">
            <v>CT</v>
          </cell>
        </row>
        <row r="21">
          <cell r="D21">
            <v>3189</v>
          </cell>
          <cell r="E21" t="str">
            <v>Lee (2017)</v>
          </cell>
          <cell r="F21" t="str">
            <v>NRCT</v>
          </cell>
          <cell r="J21" t="str">
            <v>부인종양</v>
          </cell>
          <cell r="K21" t="str">
            <v>자궁경부암</v>
          </cell>
          <cell r="L21" t="str">
            <v>재발성 자궁경부암</v>
          </cell>
          <cell r="P21">
            <v>38</v>
          </cell>
          <cell r="R21">
            <v>18</v>
          </cell>
          <cell r="S21">
            <v>20</v>
          </cell>
          <cell r="T21" t="str">
            <v>38 (18+20)</v>
          </cell>
          <cell r="AH21" t="str">
            <v>CT+HT</v>
          </cell>
          <cell r="AN21" t="str">
            <v>-</v>
          </cell>
          <cell r="AO21" t="str">
            <v>EHY2000 clinical heating device</v>
          </cell>
          <cell r="AP21" t="str">
            <v>Oncotherm GmbH, Troisdorf, Germany</v>
          </cell>
          <cell r="AQ21" t="str">
            <v>-</v>
          </cell>
          <cell r="AR21" t="str">
            <v>60 min</v>
          </cell>
          <cell r="AS21" t="str">
            <v>주3회, 총36회</v>
          </cell>
          <cell r="AV21" t="str">
            <v>13.56 MHz</v>
          </cell>
          <cell r="BB21" t="str">
            <v>CT</v>
          </cell>
        </row>
        <row r="22">
          <cell r="D22">
            <v>3400</v>
          </cell>
          <cell r="E22" t="str">
            <v>Harima (2016)</v>
          </cell>
          <cell r="F22" t="str">
            <v>RCT</v>
          </cell>
          <cell r="J22" t="str">
            <v>부인종양</v>
          </cell>
          <cell r="K22" t="str">
            <v>자궁경부암</v>
          </cell>
          <cell r="L22" t="str">
            <v>자궁경부암</v>
          </cell>
          <cell r="P22">
            <v>101</v>
          </cell>
          <cell r="R22">
            <v>51</v>
          </cell>
          <cell r="S22">
            <v>50</v>
          </cell>
          <cell r="T22" t="str">
            <v>101 (51+50)</v>
          </cell>
          <cell r="AH22" t="str">
            <v>CT+RT+HT</v>
          </cell>
          <cell r="AN22" t="str">
            <v>regional</v>
          </cell>
          <cell r="AO22" t="str">
            <v>Thermotron RF-8</v>
          </cell>
          <cell r="AP22" t="str">
            <v>Yamamoto Vinita Com, Osaka, Japan</v>
          </cell>
          <cell r="AQ22" t="str">
            <v>43</v>
          </cell>
          <cell r="AR22" t="str">
            <v>60 min</v>
          </cell>
          <cell r="AS22" t="str">
            <v>주1회</v>
          </cell>
          <cell r="AU22" t="str">
            <v>RF</v>
          </cell>
          <cell r="AV22" t="str">
            <v>8 MHz</v>
          </cell>
          <cell r="BB22" t="str">
            <v>CT+RT</v>
          </cell>
        </row>
        <row r="23">
          <cell r="D23">
            <v>6003</v>
          </cell>
          <cell r="E23" t="str">
            <v>Harima (2009)</v>
          </cell>
          <cell r="F23" t="str">
            <v>RCT</v>
          </cell>
          <cell r="J23" t="str">
            <v>부인종양</v>
          </cell>
          <cell r="K23" t="str">
            <v>자궁경부암</v>
          </cell>
          <cell r="L23" t="str">
            <v>자궁경부암</v>
          </cell>
          <cell r="P23">
            <v>40</v>
          </cell>
          <cell r="R23">
            <v>20</v>
          </cell>
          <cell r="S23">
            <v>20</v>
          </cell>
          <cell r="T23" t="str">
            <v>40 (20+20)</v>
          </cell>
          <cell r="AH23" t="str">
            <v>RT+HT</v>
          </cell>
          <cell r="AN23" t="str">
            <v>region</v>
          </cell>
          <cell r="AO23" t="str">
            <v>Thermotron RF-8</v>
          </cell>
          <cell r="AP23" t="str">
            <v>Yamamoto Vinita Co., Osaka, Japan</v>
          </cell>
          <cell r="AQ23" t="str">
            <v>max 41.8±1.1, 평균 40.6 ± 1, min 39.6 ± 0. 9</v>
          </cell>
          <cell r="AR23" t="str">
            <v>60 min</v>
          </cell>
          <cell r="AS23" t="str">
            <v>주1회, 3회</v>
          </cell>
          <cell r="AU23" t="str">
            <v>RF</v>
          </cell>
          <cell r="AV23" t="str">
            <v>8MHz</v>
          </cell>
          <cell r="BB23" t="str">
            <v>RT</v>
          </cell>
        </row>
        <row r="24">
          <cell r="D24">
            <v>6337</v>
          </cell>
          <cell r="E24" t="str">
            <v>Westerterp (2008)</v>
          </cell>
          <cell r="F24" t="str">
            <v>RCT</v>
          </cell>
          <cell r="J24" t="str">
            <v>부인종양</v>
          </cell>
          <cell r="K24" t="str">
            <v>자궁경부암</v>
          </cell>
          <cell r="L24" t="str">
            <v>진행성 자궁경부암</v>
          </cell>
          <cell r="P24">
            <v>114</v>
          </cell>
          <cell r="R24">
            <v>58</v>
          </cell>
          <cell r="S24">
            <v>45</v>
          </cell>
          <cell r="T24" t="str">
            <v>114 (58+56)</v>
          </cell>
          <cell r="AH24" t="str">
            <v>RT+HT</v>
          </cell>
          <cell r="AN24" t="str">
            <v>deep locoregional</v>
          </cell>
          <cell r="AO24" t="str">
            <v>BSD-2000</v>
          </cell>
          <cell r="AQ24" t="str">
            <v>42˚C</v>
          </cell>
          <cell r="AR24" t="str">
            <v>60 min</v>
          </cell>
          <cell r="AS24" t="str">
            <v>주 1회, 5주</v>
          </cell>
          <cell r="AU24" t="str">
            <v>MW</v>
          </cell>
          <cell r="AV24" t="str">
            <v>NR</v>
          </cell>
          <cell r="BB24" t="str">
            <v>RT</v>
          </cell>
        </row>
        <row r="25">
          <cell r="D25">
            <v>7019</v>
          </cell>
          <cell r="E25" t="str">
            <v>Vasanthan (2005)</v>
          </cell>
          <cell r="F25" t="str">
            <v>RCT</v>
          </cell>
          <cell r="J25" t="str">
            <v>부인종양</v>
          </cell>
          <cell r="K25" t="str">
            <v>자궁경부암</v>
          </cell>
          <cell r="L25" t="str">
            <v>자궁경부암</v>
          </cell>
          <cell r="P25">
            <v>110</v>
          </cell>
          <cell r="R25">
            <v>55</v>
          </cell>
          <cell r="S25">
            <v>55</v>
          </cell>
          <cell r="T25" t="str">
            <v>110 (55+55)</v>
          </cell>
          <cell r="AH25" t="str">
            <v>RT+HT</v>
          </cell>
          <cell r="AN25" t="str">
            <v>regional</v>
          </cell>
          <cell r="AQ25" t="str">
            <v>평균 41.6</v>
          </cell>
          <cell r="AR25" t="str">
            <v>약 60min(온도,시간 등 기관별로 모두 상이함)</v>
          </cell>
          <cell r="AS25" t="str">
            <v>중앙값 5회</v>
          </cell>
          <cell r="AU25" t="str">
            <v>NR</v>
          </cell>
          <cell r="AV25" t="str">
            <v>NR</v>
          </cell>
          <cell r="BB25" t="str">
            <v>RT</v>
          </cell>
        </row>
        <row r="26">
          <cell r="D26">
            <v>7587</v>
          </cell>
          <cell r="E26" t="str">
            <v>van der Zee (2002)</v>
          </cell>
          <cell r="F26" t="str">
            <v>RCT</v>
          </cell>
          <cell r="J26" t="str">
            <v>부인종양</v>
          </cell>
          <cell r="K26" t="str">
            <v>자궁경부암</v>
          </cell>
          <cell r="L26" t="str">
            <v>자궁경부암</v>
          </cell>
          <cell r="P26">
            <v>114</v>
          </cell>
          <cell r="R26">
            <v>58</v>
          </cell>
          <cell r="S26">
            <v>56</v>
          </cell>
          <cell r="T26" t="str">
            <v>114 (58+56)</v>
          </cell>
          <cell r="AH26" t="str">
            <v>RT+HT</v>
          </cell>
          <cell r="AN26" t="str">
            <v>deep locoregional</v>
          </cell>
          <cell r="AO26" t="str">
            <v>1)BSD-2000
2)a four-waveguide applicator system
3)Coaxial TEM applicator</v>
          </cell>
          <cell r="AQ26">
            <v>42</v>
          </cell>
          <cell r="AR26" t="str">
            <v>60 min</v>
          </cell>
          <cell r="AS26" t="str">
            <v>주1회(총5회)</v>
          </cell>
          <cell r="AU26" t="str">
            <v>MW</v>
          </cell>
          <cell r="AV26" t="str">
            <v>NR</v>
          </cell>
          <cell r="BB26" t="str">
            <v>RT</v>
          </cell>
        </row>
        <row r="27">
          <cell r="D27" t="str">
            <v>7859_2</v>
          </cell>
          <cell r="E27" t="str">
            <v>van der Zee (2000)</v>
          </cell>
          <cell r="F27" t="str">
            <v>RCT</v>
          </cell>
          <cell r="J27" t="str">
            <v>부인종양</v>
          </cell>
          <cell r="K27" t="str">
            <v>자궁경부암</v>
          </cell>
          <cell r="L27" t="str">
            <v>자궁경부암</v>
          </cell>
          <cell r="P27">
            <v>114</v>
          </cell>
          <cell r="R27">
            <v>58</v>
          </cell>
          <cell r="S27">
            <v>56</v>
          </cell>
          <cell r="T27" t="str">
            <v>114(58+56)</v>
          </cell>
          <cell r="AH27" t="str">
            <v>RT+HT</v>
          </cell>
          <cell r="AN27" t="str">
            <v>local</v>
          </cell>
          <cell r="AO27" t="str">
            <v>1)BSD-2000
2)a four-waveguide applicator system
3)Coaxial TEM applicator</v>
          </cell>
          <cell r="AQ27">
            <v>42</v>
          </cell>
          <cell r="AR27" t="str">
            <v>60 min</v>
          </cell>
          <cell r="AS27" t="str">
            <v>주1회</v>
          </cell>
          <cell r="AU27" t="str">
            <v>NR</v>
          </cell>
          <cell r="AV27" t="str">
            <v>NR</v>
          </cell>
          <cell r="BB27" t="str">
            <v>RT</v>
          </cell>
        </row>
        <row r="28">
          <cell r="D28">
            <v>13096</v>
          </cell>
          <cell r="E28" t="str">
            <v>Minnaar (2020)</v>
          </cell>
          <cell r="F28" t="str">
            <v>RCT</v>
          </cell>
          <cell r="J28" t="str">
            <v>부인종양</v>
          </cell>
          <cell r="K28" t="str">
            <v>자궁경부암</v>
          </cell>
          <cell r="L28" t="str">
            <v>자궁경부암</v>
          </cell>
          <cell r="P28">
            <v>206</v>
          </cell>
          <cell r="R28">
            <v>105</v>
          </cell>
          <cell r="S28">
            <v>101</v>
          </cell>
          <cell r="T28" t="str">
            <v>206 (105+101)</v>
          </cell>
          <cell r="AH28" t="str">
            <v>RT+HT</v>
          </cell>
          <cell r="AN28" t="str">
            <v>NR</v>
          </cell>
          <cell r="AO28" t="str">
            <v>EHY2000+</v>
          </cell>
          <cell r="AQ28">
            <v>42</v>
          </cell>
          <cell r="AR28" t="str">
            <v>55 min</v>
          </cell>
          <cell r="AS28" t="str">
            <v>주 2회(최대 총 10회)</v>
          </cell>
          <cell r="AU28" t="str">
            <v>RF</v>
          </cell>
          <cell r="AV28" t="str">
            <v>13.56 MHz(서론부분)</v>
          </cell>
          <cell r="BB28" t="str">
            <v>RT+CT</v>
          </cell>
        </row>
        <row r="29">
          <cell r="D29">
            <v>16480</v>
          </cell>
          <cell r="E29" t="str">
            <v>He (2017)</v>
          </cell>
          <cell r="F29" t="str">
            <v>RCT</v>
          </cell>
          <cell r="J29" t="str">
            <v>부인종양</v>
          </cell>
          <cell r="K29" t="str">
            <v>난소암</v>
          </cell>
          <cell r="L29" t="str">
            <v>난소암</v>
          </cell>
          <cell r="P29">
            <v>48</v>
          </cell>
          <cell r="R29">
            <v>24</v>
          </cell>
          <cell r="S29">
            <v>24</v>
          </cell>
          <cell r="T29" t="str">
            <v>48 (24+24)</v>
          </cell>
          <cell r="AH29" t="str">
            <v>CT+HT</v>
          </cell>
          <cell r="AN29" t="str">
            <v>NR</v>
          </cell>
          <cell r="AO29" t="str">
            <v>BSD-2000 Hyperthermia System</v>
          </cell>
          <cell r="AQ29" t="str">
            <v>42.5-43</v>
          </cell>
          <cell r="AR29" t="str">
            <v>30 min</v>
          </cell>
          <cell r="AS29" t="str">
            <v>주 1회, 총 8회</v>
          </cell>
          <cell r="AU29" t="str">
            <v>NR</v>
          </cell>
          <cell r="AV29" t="str">
            <v>75-120 MHz</v>
          </cell>
          <cell r="BB29" t="str">
            <v>CT</v>
          </cell>
        </row>
        <row r="30">
          <cell r="D30">
            <v>21678</v>
          </cell>
          <cell r="E30" t="str">
            <v>Harima (2009)</v>
          </cell>
          <cell r="F30" t="str">
            <v>RCT</v>
          </cell>
          <cell r="J30" t="str">
            <v>부인종양</v>
          </cell>
          <cell r="K30" t="str">
            <v>자궁경부암</v>
          </cell>
          <cell r="L30" t="str">
            <v>자궁경부암</v>
          </cell>
          <cell r="P30">
            <v>40</v>
          </cell>
          <cell r="R30">
            <v>20</v>
          </cell>
          <cell r="S30">
            <v>20</v>
          </cell>
          <cell r="T30" t="str">
            <v>40 (20+20)</v>
          </cell>
          <cell r="AH30" t="str">
            <v>RT+HT</v>
          </cell>
          <cell r="AN30" t="str">
            <v>regional</v>
          </cell>
          <cell r="AO30" t="str">
            <v>Thermotron RF-8</v>
          </cell>
          <cell r="AQ30" t="str">
            <v>40.6 (39.6~41.8)</v>
          </cell>
          <cell r="AR30" t="str">
            <v>60 min</v>
          </cell>
          <cell r="AS30" t="str">
            <v>주 1회, 총 3회</v>
          </cell>
          <cell r="AU30" t="str">
            <v>RF</v>
          </cell>
          <cell r="AV30" t="str">
            <v>8 MHz</v>
          </cell>
          <cell r="BB30" t="str">
            <v>RT</v>
          </cell>
        </row>
        <row r="31">
          <cell r="D31">
            <v>396</v>
          </cell>
          <cell r="E31" t="str">
            <v>Yahara (2015)</v>
          </cell>
          <cell r="F31" t="str">
            <v>NRCT</v>
          </cell>
          <cell r="J31" t="str">
            <v>비뇨기종양</v>
          </cell>
          <cell r="K31" t="str">
            <v>전립선암</v>
          </cell>
          <cell r="L31" t="str">
            <v>고위험 및 초고위험 전립선암</v>
          </cell>
          <cell r="P31">
            <v>146</v>
          </cell>
          <cell r="R31">
            <v>82</v>
          </cell>
          <cell r="S31">
            <v>64</v>
          </cell>
          <cell r="T31" t="str">
            <v>146 (82+64)</v>
          </cell>
          <cell r="AH31" t="str">
            <v>RT+HT</v>
          </cell>
          <cell r="AN31" t="str">
            <v xml:space="preserve">regional </v>
          </cell>
          <cell r="AO31" t="str">
            <v>Thermotron RF-8</v>
          </cell>
          <cell r="AP31" t="str">
            <v>Yamamoto Vinita, Osaka, Japan</v>
          </cell>
          <cell r="AQ31" t="str">
            <v>43</v>
          </cell>
          <cell r="AR31" t="str">
            <v>Median 50 min (30–50)</v>
          </cell>
          <cell r="AS31" t="str">
            <v>주 1-2회, 총 5회(중앙값)</v>
          </cell>
          <cell r="AV31" t="str">
            <v>8MHz</v>
          </cell>
          <cell r="BB31" t="str">
            <v>RT</v>
          </cell>
        </row>
        <row r="32">
          <cell r="D32">
            <v>1496</v>
          </cell>
          <cell r="E32" t="str">
            <v>Merten (2019)</v>
          </cell>
          <cell r="F32" t="str">
            <v>NRCT</v>
          </cell>
          <cell r="J32" t="str">
            <v>비뇨기종양</v>
          </cell>
          <cell r="K32" t="str">
            <v>방광암</v>
          </cell>
          <cell r="L32" t="str">
            <v>고위험 방광암</v>
          </cell>
          <cell r="P32">
            <v>369</v>
          </cell>
          <cell r="R32">
            <v>79</v>
          </cell>
          <cell r="S32">
            <v>215</v>
          </cell>
          <cell r="T32" t="str">
            <v>369 (79+215/75)</v>
          </cell>
          <cell r="U32" t="str">
            <v>대조군 RT 75</v>
          </cell>
          <cell r="AH32" t="str">
            <v>CT+RT+HT</v>
          </cell>
          <cell r="AN32" t="str">
            <v xml:space="preserve">regional </v>
          </cell>
          <cell r="AO32" t="str">
            <v>BSD-2000 3D</v>
          </cell>
          <cell r="AP32" t="str">
            <v>BSD Medical
Corporation, Salt Lake City, UT</v>
          </cell>
          <cell r="AQ32" t="str">
            <v>41.5</v>
          </cell>
          <cell r="AR32" t="str">
            <v>90 min</v>
          </cell>
          <cell r="AS32" t="str">
            <v>주1회</v>
          </cell>
          <cell r="AU32" t="str">
            <v>MW</v>
          </cell>
          <cell r="AV32" t="str">
            <v>90–100 MHz</v>
          </cell>
          <cell r="BB32" t="str">
            <v>CT+RT/RT</v>
          </cell>
        </row>
        <row r="33">
          <cell r="D33">
            <v>7282</v>
          </cell>
          <cell r="E33" t="str">
            <v>Colombo (2003)</v>
          </cell>
          <cell r="F33" t="str">
            <v>RCT</v>
          </cell>
          <cell r="J33" t="str">
            <v>비뇨기종양</v>
          </cell>
          <cell r="K33" t="str">
            <v>방광암</v>
          </cell>
          <cell r="L33" t="str">
            <v>방광이행상피세포암</v>
          </cell>
          <cell r="P33">
            <v>83</v>
          </cell>
          <cell r="R33">
            <v>42</v>
          </cell>
          <cell r="S33">
            <v>41</v>
          </cell>
          <cell r="T33" t="str">
            <v>83 (42+41)</v>
          </cell>
          <cell r="AH33" t="str">
            <v>CT+HT</v>
          </cell>
          <cell r="AN33" t="str">
            <v>local</v>
          </cell>
          <cell r="AO33" t="str">
            <v>Synergo SB-TS:101–1</v>
          </cell>
          <cell r="AQ33" t="str">
            <v>42.0± 2</v>
          </cell>
          <cell r="AR33" t="str">
            <v>40 min</v>
          </cell>
          <cell r="AS33" t="str">
            <v>NR</v>
          </cell>
          <cell r="AU33" t="str">
            <v>MW</v>
          </cell>
          <cell r="AV33" t="str">
            <v>915 MHz</v>
          </cell>
          <cell r="BB33" t="str">
            <v>CT</v>
          </cell>
        </row>
        <row r="34">
          <cell r="D34">
            <v>7759</v>
          </cell>
          <cell r="E34" t="str">
            <v>Colombo (2001)</v>
          </cell>
          <cell r="F34" t="str">
            <v>NRCT</v>
          </cell>
          <cell r="J34" t="str">
            <v>비뇨기종양</v>
          </cell>
          <cell r="K34" t="str">
            <v>방광암</v>
          </cell>
          <cell r="L34" t="str">
            <v>표면 방광암</v>
          </cell>
          <cell r="P34">
            <v>44</v>
          </cell>
          <cell r="R34">
            <v>29</v>
          </cell>
          <cell r="S34">
            <v>26</v>
          </cell>
          <cell r="T34" t="str">
            <v>44 (29+15)</v>
          </cell>
          <cell r="AH34" t="str">
            <v>약물(MMC)+HT</v>
          </cell>
          <cell r="AN34" t="str">
            <v>local</v>
          </cell>
          <cell r="AO34" t="str">
            <v>SB-TS 101-Synergo</v>
          </cell>
          <cell r="AQ34">
            <v>42.5</v>
          </cell>
          <cell r="AR34" t="str">
            <v>50 min</v>
          </cell>
          <cell r="AS34" t="str">
            <v>4주간</v>
          </cell>
          <cell r="AU34" t="str">
            <v>MW</v>
          </cell>
          <cell r="AV34" t="str">
            <v>915-MHz</v>
          </cell>
          <cell r="BB34" t="str">
            <v>약물(MMC)</v>
          </cell>
        </row>
        <row r="35">
          <cell r="D35" t="str">
            <v>7859_1</v>
          </cell>
          <cell r="E35" t="str">
            <v>van der Zee (2000)</v>
          </cell>
          <cell r="F35" t="str">
            <v>RCT</v>
          </cell>
          <cell r="J35" t="str">
            <v>비뇨기종양</v>
          </cell>
          <cell r="K35" t="str">
            <v>방광암</v>
          </cell>
          <cell r="L35" t="str">
            <v>방광암</v>
          </cell>
          <cell r="P35">
            <v>143</v>
          </cell>
          <cell r="R35">
            <v>72</v>
          </cell>
          <cell r="S35">
            <v>71</v>
          </cell>
          <cell r="T35" t="str">
            <v>143(72+71)</v>
          </cell>
          <cell r="AH35" t="str">
            <v>RT+HT</v>
          </cell>
          <cell r="AN35" t="str">
            <v>local</v>
          </cell>
          <cell r="AO35" t="str">
            <v>1)BSD-2000
2)a four-waveguide applicator system
3)Coaxial TEM applicator</v>
          </cell>
          <cell r="AQ35">
            <v>42</v>
          </cell>
          <cell r="AR35" t="str">
            <v>60 min</v>
          </cell>
          <cell r="AS35" t="str">
            <v>주1회</v>
          </cell>
          <cell r="AU35" t="str">
            <v>NR</v>
          </cell>
          <cell r="AV35" t="str">
            <v>NR</v>
          </cell>
          <cell r="BB35" t="str">
            <v>RT</v>
          </cell>
        </row>
        <row r="36">
          <cell r="D36">
            <v>478</v>
          </cell>
          <cell r="E36" t="str">
            <v>Loboda (2020)</v>
          </cell>
          <cell r="F36" t="str">
            <v>RCT</v>
          </cell>
          <cell r="G36" t="str">
            <v>우크라이나</v>
          </cell>
          <cell r="H36">
            <v>1</v>
          </cell>
          <cell r="I36" t="str">
            <v>2008-2017</v>
          </cell>
          <cell r="J36" t="str">
            <v>소화기 및 유방암</v>
          </cell>
          <cell r="K36" t="str">
            <v>유방암</v>
          </cell>
          <cell r="L36" t="str">
            <v>국소 진행성 유방암</v>
          </cell>
          <cell r="M36" t="str">
            <v>T2N1M0, T3N0M0, T1N2aM0, T2N2aM, T3N2aM0</v>
          </cell>
          <cell r="N36" t="str">
            <v>ECOG(Eastern Cooperative Oncology Group) performance status: 0-2</v>
          </cell>
          <cell r="O36" t="str">
            <v>[선택]
· 18세 이상 여성
· 병리학적으로 진단된 침윤성 단측성 유방암(T2N1M0, T3N0M0, T1N2aM0, T2N2aM, T3N2aM0)
[배제]
· 임신, 수유, 심각한 동반질환(3기 울혈성 심부전, 간부전, 신부전 등)
· 유방암 외 다른 암이 있는 경우</v>
          </cell>
          <cell r="P36">
            <v>200</v>
          </cell>
          <cell r="Q36">
            <v>2</v>
          </cell>
          <cell r="R36">
            <v>103</v>
          </cell>
          <cell r="S36">
            <v>97</v>
          </cell>
          <cell r="T36" t="str">
            <v>200 (103+97)</v>
          </cell>
          <cell r="V36">
            <v>0</v>
          </cell>
          <cell r="W36" t="str">
            <v>중재군: 51.89 ± 9.44
대조군: 51.03 ± 10.04</v>
          </cell>
          <cell r="X36" t="str">
            <v>NR</v>
          </cell>
          <cell r="Z36" t="str">
            <v xml:space="preserve">중재군: IIB(T2-3N0-1M0) 68명(66.02 ± 4.67%), IIIA(T2-3N1-2M0) 35명(33.98 ± 4.67%)
대조군: IIB(T2-3N0-1M0) 56명(57.73 ± 5.02%), IIIA(T2-3N1-2M0) 41명(42.27 ± 5.02%) </v>
          </cell>
          <cell r="AA36" t="str">
            <v>병리학적 종류(ICD-O-3)
 1) 침윤성 유관암(ductal carcinoma)
 2) 침윤성 소엽암(lobular carcinoma)
 3) 소엽-유관암(mixed lobular-ductal)
 4) 희귀 유방암종</v>
          </cell>
          <cell r="AB36" t="str">
            <v>1) 96(93%) / 89(92%)
2) 3(3%) / 2(2%)
3) 2(2%) / 2(2%)
4) 2(2%) / 4(4%)</v>
          </cell>
          <cell r="AC36" t="str">
            <v>종양 하위유형
 1) luminal A
 2) luminal B
 3) HER2+
 4) triple negative</v>
          </cell>
          <cell r="AD36" t="str">
            <v>1) 45(44%)
2) 26(55%)
3) 20(19%)
4) 12(12%)</v>
          </cell>
          <cell r="AE36" t="str">
            <v>1) 45(44%) / 49(51%)
2) 26(55%)  22(23%)
3) 20(19%) / 14(14%)
4) 12(12%) / 12(12%)</v>
          </cell>
          <cell r="AG36" t="str">
            <v>10년</v>
          </cell>
          <cell r="AH36" t="str">
            <v>CT+HT</v>
          </cell>
          <cell r="AI36" t="str">
            <v>NA</v>
          </cell>
          <cell r="AL36" t="str">
            <v>5-fluororacil 500mg/m2, doxorubicin 50mg/m2, cyclophosphamide 500mg/m2
(FAC)</v>
          </cell>
          <cell r="AM36" t="str">
            <v>4회</v>
          </cell>
          <cell r="AN36" t="str">
            <v xml:space="preserve">regional </v>
          </cell>
          <cell r="AO36" t="str">
            <v>MagTherm system</v>
          </cell>
          <cell r="AP36" t="str">
            <v>Radmir, Ukraine</v>
          </cell>
          <cell r="AQ36">
            <v>37.200000000000003</v>
          </cell>
          <cell r="AR36">
            <v>30</v>
          </cell>
          <cell r="AS36" t="str">
            <v>4회</v>
          </cell>
          <cell r="AT36" t="str">
            <v xml:space="preserve">NACT infusion 후 </v>
          </cell>
          <cell r="AU36" t="str">
            <v>RF</v>
          </cell>
          <cell r="AV36" t="str">
            <v>27.12 ± 0.16 MHz</v>
          </cell>
          <cell r="AW36">
            <v>50</v>
          </cell>
          <cell r="AX36" t="str">
            <v>외부에서 종양온도 모니터링</v>
          </cell>
          <cell r="AY36" t="str">
            <v>FLIR thermal imaging camera(FIR Therma CAMTM E300), fiber optimal thermometers(TM-4, Ramir, Ukraine)</v>
          </cell>
          <cell r="AZ36" t="str">
            <v>none</v>
          </cell>
          <cell r="BB36" t="str">
            <v>NACT</v>
          </cell>
          <cell r="BF36" t="str">
            <v>항암화학요법과 국부 온열치료의 병용은 구소 진행성 유방암 환자에서 향상된 치료효과를 보임</v>
          </cell>
        </row>
        <row r="37">
          <cell r="D37">
            <v>503</v>
          </cell>
          <cell r="E37" t="str">
            <v>Kim (2021)</v>
          </cell>
          <cell r="F37" t="str">
            <v>NRCT</v>
          </cell>
          <cell r="G37" t="str">
            <v xml:space="preserve">한국 </v>
          </cell>
          <cell r="H37">
            <v>1</v>
          </cell>
          <cell r="I37" t="str">
            <v>2012.5-2017.12.</v>
          </cell>
          <cell r="J37" t="str">
            <v>소화기 및 유방암</v>
          </cell>
          <cell r="K37" t="str">
            <v>항문직장암</v>
          </cell>
          <cell r="L37" t="str">
            <v>국소 진행성 직장암</v>
          </cell>
          <cell r="N37" t="str">
            <v>ECOG: 2 이하</v>
          </cell>
          <cell r="O37" t="str">
            <v>[선택]
· 선암(adenocarcinoma)으로 조직학적 진단
· ECOG performace status score: 2 이하
[배제]
· 적절한 치료계획 및 추적관찰이 이루어지지 않은 경우
· 예외적인 병리학적 진단(signet ring cell carcinoma)
· 원격전이된 경우
· 짧은 방사선요법(short course radiotherapy) 수행한 경우</v>
          </cell>
          <cell r="P37">
            <v>120</v>
          </cell>
          <cell r="Q37">
            <v>2</v>
          </cell>
          <cell r="R37">
            <v>62</v>
          </cell>
          <cell r="S37">
            <v>58</v>
          </cell>
          <cell r="T37" t="str">
            <v>120 (62+58)</v>
          </cell>
          <cell r="V37" t="str">
            <v>5.8%(113/120)
중재군 4명, 대조군 3명 탈락</v>
          </cell>
          <cell r="W37" t="str">
            <v>중재군: 59 (33-83)
대조군: 57 (43-82)</v>
          </cell>
          <cell r="X37">
            <v>0.74199999999999999</v>
          </cell>
          <cell r="Z37" t="str">
            <v>중재군/대조군 n(%)
cT2: 2(3.2%) / 3(5.2%)
cT3: 46(74.2%) / 43(74.1%)
cT4: 14(22.6%) / 12(20.7%)
cN0: 0(0%) / 4(6.9%)
cN+: 62(100%) / 54(93.1%)</v>
          </cell>
          <cell r="AA37" t="str">
            <v>병리학적 종류
1) 선암(adenocarcinoma)
2) 점액성(mucinous) 선암
2) 관상(tubular) 선암</v>
          </cell>
          <cell r="AB37" t="str">
            <v>1) 59(95.2%) / 55(94.8%)
2) 2(3.2%) / 3(5.2%)
3) 1(1.6%) / 0(0%)</v>
          </cell>
          <cell r="AC37" t="str">
            <v>초기 종양 부피, mL(±SD)</v>
          </cell>
          <cell r="AD37" t="str">
            <v>62.6(±41.8) / 61.9(±66.7)</v>
          </cell>
          <cell r="AG37" t="str">
            <v>중재군: 중앙값 45개월(7-71개월)
대조군: 중앙값 58개월(6-95개월)</v>
          </cell>
          <cell r="AH37" t="str">
            <v>RT+CT+HT</v>
          </cell>
          <cell r="AJ37" t="str">
            <v>40Gy(중재n=57, 대조n=0) 또는 50Gy(중재n=5, 대조n=58)</v>
          </cell>
          <cell r="AK37" t="str">
            <v>40Gy: 20회, 50Gy: 28회</v>
          </cell>
          <cell r="AL37" t="str">
            <v>5-FU 또는 capecitabine</v>
          </cell>
          <cell r="AM37" t="str">
            <v>5-FU: RT 수행 첫주와 마지막주에 3일단 IV
capecitabine: RT 수행 중 경구로 1일 2회</v>
          </cell>
          <cell r="AN37" t="str">
            <v>-</v>
          </cell>
          <cell r="AO37" t="str">
            <v>EHY-2000 Plus</v>
          </cell>
          <cell r="AP37" t="str">
            <v>Oncotherm GmbH, Troisdorf,
Germany</v>
          </cell>
          <cell r="AQ37" t="str">
            <v>NR</v>
          </cell>
          <cell r="AR37">
            <v>60</v>
          </cell>
          <cell r="AS37" t="str">
            <v>주2회, 8회 이상(40Gy: 8-9회, 50Gy: 1-12회</v>
          </cell>
          <cell r="AT37" t="str">
            <v>RT 후 1시간 내</v>
          </cell>
          <cell r="AU37" t="str">
            <v>-</v>
          </cell>
          <cell r="AV37" t="str">
            <v>13.56-MHz</v>
          </cell>
          <cell r="AW37">
            <v>140</v>
          </cell>
          <cell r="AX37" t="str">
            <v>NR</v>
          </cell>
          <cell r="AZ37" t="str">
            <v>RT 완료 6-8주 후 수술 수행</v>
          </cell>
          <cell r="BB37" t="str">
            <v>RT+NACT</v>
          </cell>
          <cell r="BF37" t="str">
            <v>mEHT는 방사선량을 줄이면서도 표준치료 대비 동등한 반응과 생존율을 보임. 또한 큰 종양에서는 mEHT 후 종양이 더 퇴화되었음</v>
          </cell>
        </row>
        <row r="38">
          <cell r="D38">
            <v>2010</v>
          </cell>
          <cell r="E38" t="str">
            <v>Ott (2019)</v>
          </cell>
          <cell r="F38" t="str">
            <v>NRCT</v>
          </cell>
          <cell r="G38" t="str">
            <v xml:space="preserve">독일 </v>
          </cell>
          <cell r="H38">
            <v>1</v>
          </cell>
          <cell r="I38" t="str">
            <v>2000-2015</v>
          </cell>
          <cell r="J38" t="str">
            <v>소화기 및 유방암</v>
          </cell>
          <cell r="K38" t="str">
            <v>항문직장암</v>
          </cell>
          <cell r="L38" t="str">
            <v>항문 편평세포암</v>
          </cell>
          <cell r="O38" t="str">
            <v>[선택]
· 조직학적으로 진단된 항문/항문주위 피부의 편평세포암
[배제]
· 심박조율기 또는 다른 심혈관 질환이 있는 환자
· HIV 양성 환자
· 체내 금속 임플란트(intracoporal metal implant)가 있는 경우</v>
          </cell>
          <cell r="P38">
            <v>112</v>
          </cell>
          <cell r="Q38">
            <v>2</v>
          </cell>
          <cell r="R38">
            <v>50</v>
          </cell>
          <cell r="S38">
            <v>62</v>
          </cell>
          <cell r="T38" t="str">
            <v>112 (50+62)</v>
          </cell>
          <cell r="W38" t="str">
            <v>중앙값 58 (범위 26-82)
중재군: 58±13, 대조군: 58±11</v>
          </cell>
          <cell r="X38" t="str">
            <v>35.7%
중재군 11/50(22%), 대조군 29/62(47%)</v>
          </cell>
          <cell r="Y38" t="str">
            <v>중재군: 항문관 42/50, 항문가장자리 8/50
대조군: 항문관 48/62, 항문가장자리 14/62</v>
          </cell>
          <cell r="Z38" t="str">
            <v>중재군/대조군 n(%)
G1: 8(16%) / 8(13%) 
G2: 22(44%) / 36(58%)
G3: 15(30%) / 16(26%) 
no data: 5(10%) / 2(3%)</v>
          </cell>
          <cell r="AG38" t="str">
            <v>중앙값41개월(범위 2-165)
중재군: 44개월(5-102), 대조군: 39.5개월(2-165)</v>
          </cell>
          <cell r="AH38" t="str">
            <v>CT+RT+HT</v>
          </cell>
          <cell r="AI38" t="str">
            <v>External beam RT (중앙값) 59.4 Gy
BT (중앙값) 10 Gy</v>
          </cell>
          <cell r="AJ38" t="str">
            <v>External beam RT: 1.8 Gy
BT: 0.385 Gy</v>
          </cell>
          <cell r="AK38" t="str">
            <v>External beam RT: 총 45±7일
BT: 중앙값 1일(1-2일)</v>
          </cell>
          <cell r="AL38" t="str">
            <v>5-FU 120 hr 동안 1000mg/m2 CIV,
MMC(mitomycin C) 10mg/m2 bolus</v>
          </cell>
          <cell r="AM38" t="str">
            <v>5-FU 1-5일, 29-33일
MMC 일 29일</v>
          </cell>
          <cell r="AN38" t="str">
            <v>regional</v>
          </cell>
          <cell r="AO38" t="str">
            <v>BSD 2000-3D- and BSD 2000-3D-MR-Hyperthermia
SystemsTM</v>
          </cell>
          <cell r="AP38" t="str">
            <v>BSD Medical Corporation/Pyrexar, Salt
Lake City, UT, USA</v>
          </cell>
          <cell r="AQ38">
            <v>41.5</v>
          </cell>
          <cell r="AR38" t="str">
            <v>60-90</v>
          </cell>
          <cell r="AS38" t="str">
            <v>주1-2회, 중앙값 5회(2-10)</v>
          </cell>
          <cell r="AT38" t="str">
            <v>NR</v>
          </cell>
          <cell r="AU38" t="str">
            <v>MS</v>
          </cell>
          <cell r="AV38" t="str">
            <v>NR</v>
          </cell>
          <cell r="AW38" t="str">
            <v>NR</v>
          </cell>
          <cell r="AX38" t="str">
            <v>종양 근처 포함 4개 부위에서 온도 측정</v>
          </cell>
          <cell r="AY38" t="str">
            <v>4개 부위(방광, 직장 및 항문관, 항문주름, 입)에서 탐침으로 온도측정</v>
          </cell>
          <cell r="AZ38" t="str">
            <v>치료반응이 충분하지 않을 경우, interstitial pulsed-dose-rate(PDR) brachytherapy boost 6.0-20.3Gy 수행(중재군: 24%, 대조군 23%) -&gt; RT에 함께 설명함</v>
          </cell>
          <cell r="BB38" t="str">
            <v>CT+RT</v>
          </cell>
          <cell r="BF38" t="str">
            <v>추가적인 HT는 전체 생존율, 국소 조절, 결장조루수술율 등의 지표를 향상시킴. 전향적인 무작위 연구설계에서 HT의 잠재적인 이익을 확인하여야 함</v>
          </cell>
        </row>
        <row r="39">
          <cell r="D39">
            <v>2113</v>
          </cell>
          <cell r="E39" t="str">
            <v>Klimanov (2018)</v>
          </cell>
          <cell r="F39" t="str">
            <v>NRCT</v>
          </cell>
          <cell r="G39" t="str">
            <v>우크라이나</v>
          </cell>
          <cell r="H39">
            <v>1</v>
          </cell>
          <cell r="I39" t="str">
            <v>2009-2013</v>
          </cell>
          <cell r="J39" t="str">
            <v>소화기 및 유방암</v>
          </cell>
          <cell r="K39" t="str">
            <v>유방암</v>
          </cell>
          <cell r="L39" t="str">
            <v>다중간전이가 있는 유방암</v>
          </cell>
          <cell r="M39" t="str">
            <v>2-3기</v>
          </cell>
          <cell r="N39" t="str">
            <v>ECOG 1-2</v>
          </cell>
          <cell r="O39" t="str">
            <v>[선택]
· 간전이가 있는 유방암
· ECOG 1-2
· 70세 이하
[배제]
·  체온 38도 초과
· 통증이 있는 환자
· B, C형 간염 환자
· 만성심부전증으로 인한 심박장애가 있는 경우</v>
          </cell>
          <cell r="P39">
            <v>103</v>
          </cell>
          <cell r="R39">
            <v>53</v>
          </cell>
          <cell r="S39">
            <v>50</v>
          </cell>
          <cell r="T39" t="str">
            <v>103 (53+50)</v>
          </cell>
          <cell r="W39" t="str">
            <v>중재/대조, n(%)
28-29: 1(1.9%) / 0(0%)
30-44: 12(22.6%)/ 9(18%)
45-59: 27(50.9%)/ 25(50%)
60-74: 13(24.5%)/ 16(32%)</v>
          </cell>
          <cell r="X39" t="str">
            <v>NR</v>
          </cell>
          <cell r="Z39" t="str">
            <v>중재/대조 n(%)
1기: 0/0
2기: 36(67.9%)/ 34(68%)
3기: 17(32.1%) / 16(32%)</v>
          </cell>
          <cell r="AA39" t="str">
            <v>조직학적 종류</v>
          </cell>
          <cell r="AB39" t="str">
            <v>중재/대조 n(%)
infilterative loburlar carcinoma: 38(71.7%)/ 35(70%)
infilterative doctal carcinoma: 10(18.9%)/ 9(18%)
mucinous carcinoma: 3(5.7%)/ 4(8%)
medullary carcinoma: 2(3.8%)/ 2(4%)</v>
          </cell>
          <cell r="AC39" t="str">
            <v xml:space="preserve">원격전이 </v>
          </cell>
          <cell r="AD39" t="str">
            <v>뼈: 9(9.6%)/ 12(!3.2%)
폐: 14(14.9%)// 18(19.8%)
간: 53(56.4%)/ 51(56%)
기타: 18(19.1%)/ 10(11%)</v>
          </cell>
          <cell r="AE39" t="str">
            <v>ECOG</v>
          </cell>
          <cell r="AF39" t="str">
            <v>중재/대조  n(%)
0-1: 53(100%)/ 50(100%)</v>
          </cell>
          <cell r="AG39" t="str">
            <v>치료직후</v>
          </cell>
          <cell r="AH39" t="str">
            <v>CT+HT</v>
          </cell>
          <cell r="AL39" t="str">
            <v>paclitazel 175mg/m2
AUC 6 carboplatin</v>
          </cell>
          <cell r="AM39" t="str">
            <v>3주마다 6cycles</v>
          </cell>
          <cell r="AN39" t="str">
            <v>regional</v>
          </cell>
          <cell r="AO39" t="str">
            <v>MagTherm</v>
          </cell>
          <cell r="AP39" t="str">
            <v>Radmir, Kharkiv, Ukraine</v>
          </cell>
          <cell r="AQ39" t="str">
            <v>&gt;40</v>
          </cell>
          <cell r="AR39">
            <v>30</v>
          </cell>
          <cell r="AS39" t="str">
            <v>6 cycles, 1회/3주</v>
          </cell>
          <cell r="AT39" t="str">
            <v>전이 부위(set in the area of meatastasis)</v>
          </cell>
          <cell r="AV39" t="str">
            <v>27.17+
0.16 MHz</v>
          </cell>
          <cell r="AW39">
            <v>75</v>
          </cell>
          <cell r="AX39" t="str">
            <v>fiber opticval thermometers TM-4</v>
          </cell>
          <cell r="AY39" t="str">
            <v xml:space="preserve">fiber opticval thermometers TM-4 이용 </v>
          </cell>
          <cell r="BB39" t="str">
            <v>CT</v>
          </cell>
          <cell r="BF39" t="str">
            <v>온열치료와 항암화학요법의 병용은 전반적인 치료효과를 33.9% 만큼 향상시킴</v>
          </cell>
        </row>
        <row r="40">
          <cell r="D40">
            <v>2582</v>
          </cell>
          <cell r="E40" t="str">
            <v>Datta (2017)</v>
          </cell>
          <cell r="F40" t="str">
            <v>RCT</v>
          </cell>
          <cell r="G40" t="str">
            <v xml:space="preserve">스위스 </v>
          </cell>
          <cell r="H40">
            <v>1</v>
          </cell>
          <cell r="J40" t="str">
            <v>소화기 및 유방암</v>
          </cell>
          <cell r="K40" t="str">
            <v>췌장암</v>
          </cell>
          <cell r="L40" t="str">
            <v>국소 진행성 췌장암</v>
          </cell>
          <cell r="O40" t="str">
            <v>[선택]
· 조직병리학적으로 췌관선암(ductal adenocarcinoma of the pancreas) 진단
· ECOG performance scale 0, 1
· 18-80세 
· 원격전이 및 복막암종증(peritoneal carcinomatosis)의 부재
· 적절한 신기능(creatinine clearnace&gt;50ml/min)
· 적절한 간기능(총빌리루빈≤2x정상상한치
· 적절한 골수 reserve: WBC count≥2.5×109 /L, platelet count ≥100 × 109 /L, hemoglobin ≥8.0 g/L
· 가임여성은 연구기간 및 연구종료 후 6개월까지 충분한 피임기간 확보
· 연구 프로토콜 및 후속일정 준수를 잠재적으로 방해할 수 있는 심리적, 사회학적, 지리적 조건 부재
· 매주 HT를 위해 Kantonsspital Aarau 지역 왕래 가능. RT 및 CT는 환자의 선호에 따라 Univ. Hospital Zurich, Kantonsspital Aarua, 다른 참여기관에서 받을 수 있음
[배제]
· 이전 또는 동반 악성 종양이 있는 경우
· 금속 임플란트, 심박조율기, clustered marker가 있는 환자
· 금속 스텐트가 있는 환자의 경우 plastic 스텐트로 교체해야 함
· 과거 12개월 내 심근경색 병력이 있는 경우
· 결합조직 이상이 있어 RT 금기인 경우
· grade 2 말초신경증이 있는 경우
· 본 연구에서 처방하는 CT 약물에 알려진 금기 또는 과민반응이 있는 경우
· 임신, 수유 또는 신뢰할 수 있는 피임법이 부족한 경우
· 환자에게 위험이 존재하거나 임상시험의 목적에 적절하지 않은 다른 질병이 있거나 치료를 받는 경우
· 참여자가 협조를 꺼려하거나 진료일정을 지키는 데 어려움이 있어 임상시험 계획이 지켜지지 않을 가능성이 있을 경우</v>
          </cell>
          <cell r="P40">
            <v>86</v>
          </cell>
          <cell r="R40">
            <v>43</v>
          </cell>
          <cell r="S40">
            <v>43</v>
          </cell>
          <cell r="T40" t="str">
            <v>86 (43+43)</v>
          </cell>
          <cell r="AH40" t="str">
            <v>RT+CT+HT</v>
          </cell>
          <cell r="AJ40">
            <v>1.8</v>
          </cell>
          <cell r="AK40" t="str">
            <v>주5일, 6주</v>
          </cell>
          <cell r="AL40" t="str">
            <v>1) NACT: FOLIFIRINOX
- oxaliplatin 85mg/m2 2hr iv
- folinate 350mg/m2 2hr iv
- irinotecan 180mg/m2 90min
- 5-FU 400mg/m2 bolus
2) CT: gemcitabine 400mg/m2 iv</v>
          </cell>
          <cell r="AM40" t="str">
            <v>1) NACT: 2주 간격으로 4cycles
2) CT: 주1회, RT 중 매주 2일차
3) CTRTHT 이후 FOLIFIRINOX 8cycles</v>
          </cell>
          <cell r="AN40" t="str">
            <v>regional</v>
          </cell>
          <cell r="AO40" t="str">
            <v>BSD 2000</v>
          </cell>
          <cell r="AP40" t="str">
            <v>Pyrexar Medical, Salt Lake City, Utah, USA</v>
          </cell>
          <cell r="AQ40" t="str">
            <v>40–43</v>
          </cell>
          <cell r="AR40">
            <v>60</v>
          </cell>
          <cell r="AS40" t="str">
            <v>주1회, 6회</v>
          </cell>
          <cell r="AU40" t="str">
            <v>-</v>
          </cell>
          <cell r="AV40" t="str">
            <v>-</v>
          </cell>
          <cell r="BB40" t="str">
            <v>RT+CT</v>
          </cell>
        </row>
        <row r="41">
          <cell r="D41">
            <v>3042</v>
          </cell>
          <cell r="E41" t="str">
            <v>Fang (2019)</v>
          </cell>
          <cell r="F41" t="str">
            <v>RCT</v>
          </cell>
          <cell r="G41" t="str">
            <v>중국</v>
          </cell>
          <cell r="H41">
            <v>1</v>
          </cell>
          <cell r="I41" t="str">
            <v>2012.5-2016.6</v>
          </cell>
          <cell r="J41" t="str">
            <v>소화기 및 유방암</v>
          </cell>
          <cell r="K41" t="str">
            <v>위암</v>
          </cell>
          <cell r="L41" t="str">
            <v>진행성 위암</v>
          </cell>
          <cell r="M41" t="str">
            <v>3-4기</v>
          </cell>
          <cell r="N41" t="str">
            <v>karnofsky score≥70</v>
          </cell>
          <cell r="O41" t="str">
            <v>[선택]
· 간, 신장, 심장 질환 없음
· karnofsky score≥70</v>
          </cell>
          <cell r="P41">
            <v>118</v>
          </cell>
          <cell r="Q41">
            <v>2</v>
          </cell>
          <cell r="R41">
            <v>55</v>
          </cell>
          <cell r="S41">
            <v>63</v>
          </cell>
          <cell r="T41" t="str">
            <v>118 (55+63)</v>
          </cell>
          <cell r="V41">
            <v>0</v>
          </cell>
          <cell r="W41" t="str">
            <v>중앙값(범위)
62.5세(28-92)
중재군: 61세(32-86), 대조군: 64세(28-92)</v>
          </cell>
          <cell r="X41" t="str">
            <v>73.7%
중재군: 48/63(70.1%),
대조군: 39/55(76.2%)</v>
          </cell>
          <cell r="Z41" t="str">
            <v>중재군/대조군 n(%)
3기: 32(58.2%) / 34(54.0%)
4기: 23(41.8%) / 29(46.0%)</v>
          </cell>
          <cell r="AA41" t="str">
            <v xml:space="preserve">병리학적 종류: non-SRC(non-signet-ring cell carcinoma, 비반지세포암)
SRC(반지세포암)
 </v>
          </cell>
          <cell r="AB41" t="str">
            <v>중재군/대조군 n(%)
non-SRC: 47(85.5%) / 60(95.2%)
SRC: 8(14.5%) / 3(4.8%)</v>
          </cell>
          <cell r="AC41" t="str">
            <v>전이: 복부, 비복부</v>
          </cell>
          <cell r="AD41" t="str">
            <v>중재군/대조군 n(%)
복부: 34(61.8%) / 37(59.7%)
비복부: 21(38.2%) / 26(41.9%)</v>
          </cell>
          <cell r="AE41" t="str">
            <v>치료적 수술 여부(yes), n(%)</v>
          </cell>
          <cell r="AF41" t="str">
            <v>중재군: 18(32.7%), 대조군: 20(32.3%)</v>
          </cell>
          <cell r="AG41" t="str">
            <v>36±3.2개월(범위 3-60개월)</v>
          </cell>
          <cell r="AH41" t="str">
            <v>CT+HT</v>
          </cell>
          <cell r="AL41" t="str">
            <v>경구 S-1 80mg/m2, oxaliplatin 130mg/m2 iv</v>
          </cell>
          <cell r="AM41" t="str">
            <v>S-1 14일 연속 복용, oxaliplatin 1일차에 투여
3주마다 반복, 최소 3회</v>
          </cell>
          <cell r="AN41" t="str">
            <v>regional</v>
          </cell>
          <cell r="AO41" t="str">
            <v>NRL-002</v>
          </cell>
          <cell r="AP41" t="str">
            <v>Jilin Maida Co., Jilin, China</v>
          </cell>
          <cell r="AQ41" t="str">
            <v>42-43</v>
          </cell>
          <cell r="AR41">
            <v>60</v>
          </cell>
          <cell r="AS41" t="str">
            <v>주2회</v>
          </cell>
          <cell r="AT41" t="str">
            <v>CT와 동시에 수행</v>
          </cell>
          <cell r="AU41" t="str">
            <v>RF</v>
          </cell>
          <cell r="AV41" t="str">
            <v>36.40 MHz</v>
          </cell>
          <cell r="AW41" t="str">
            <v>input 2000W, output 600-800W</v>
          </cell>
          <cell r="AX41" t="str">
            <v>probe를 이용해 온도측정</v>
          </cell>
          <cell r="AY41" t="str">
            <v xml:space="preserve">복부천자를 통해 복강에 thermometer probe를 배치함 </v>
          </cell>
          <cell r="BB41" t="str">
            <v>CT</v>
          </cell>
          <cell r="BF41" t="str">
            <v>진행성 위암에서 온열치료와 항암요법의 병행치료는 이상반응을 악화시키지 않으면서 장/단기 치료효과에 대항 임상적 가능성을 보여줌</v>
          </cell>
        </row>
        <row r="42">
          <cell r="D42">
            <v>3052</v>
          </cell>
          <cell r="E42" t="str">
            <v>Liu (2019)</v>
          </cell>
          <cell r="F42" t="str">
            <v>NRS</v>
          </cell>
          <cell r="G42" t="str">
            <v>중국</v>
          </cell>
          <cell r="H42">
            <v>1</v>
          </cell>
          <cell r="I42" t="str">
            <v>2011.5-2015.6</v>
          </cell>
          <cell r="J42" t="str">
            <v>소화기 및 유방암</v>
          </cell>
          <cell r="K42" t="str">
            <v>대장암</v>
          </cell>
          <cell r="L42" t="str">
            <v>중기 및 진행성 대장암</v>
          </cell>
          <cell r="O42" t="str">
            <v xml:space="preserve">[선택]
· 백혈구, 림프구 수치가 정상인 경우
· 약제에 대한 알러지 병력이나 금기가 없는 경우
· 수술 전에 심장, 신장 등 조직 이상이 없는 경우
· 비정상적인 출혈 또는 응고 이상이 없는 경우
· 문맥고혈압이 없는 경우
· 위장관 질환 및 종양의 병력이 없는 환자
· 진단 후 guangzhou Medical Univ. Cancer Center에서 일련의 검사 및 치료를 받은 환자
· 의무기록이 완전히 있는 환자
[배제]
· 수술전 단순 intelligence score MMSE 24점 미만
· 간염 병력이 있는 경우
· 정신이상 또는 학습 이상이 있는 경우
· 종양의 크기가 과도하게 큰 경우
· 다른 심혈관 및 뇌혈관 질환이 있는 경우
· 다른 호흡기 질환이 있는 경우
· 다른 소화기관 질환이 있는 경우
· 치료 중간에 전원된 경우
· 다른 병원에서 항생제 처방을 받았거나 치료 중 다른 병원에서 재활치료를 받은 경우
 </v>
          </cell>
          <cell r="P42">
            <v>103</v>
          </cell>
          <cell r="Q42">
            <v>2</v>
          </cell>
          <cell r="R42">
            <v>55</v>
          </cell>
          <cell r="S42">
            <v>48</v>
          </cell>
          <cell r="T42" t="str">
            <v>103 (55+48)</v>
          </cell>
          <cell r="V42">
            <v>0</v>
          </cell>
          <cell r="W42" t="str">
            <v>중재군: 54.13±11.29,
대조군: 53.76±9.48</v>
          </cell>
          <cell r="X42" t="str">
            <v>중재군: 30(54.55%), 
대조군: 26(54.17%)</v>
          </cell>
          <cell r="Y42" t="str">
            <v>중재군/대조군 n(%)
대장: 40(72.73%) / 32(66.67%)
직장: 7(12.73%) / 9(18.75%)
대장 및 직장: 8(14.55) / 7(14.58%)</v>
          </cell>
          <cell r="AA42" t="str">
            <v>병리학적 종류:
선암
편평세포암(squamous)
점액암(mucous)
미분화암(undifferentiated)</v>
          </cell>
          <cell r="AB42" t="str">
            <v>중재군/대조군 n(%)
선암: 34(62.82%) / 32(66.67%)
편평세포암: 2(3.64%) / 1(2.08%)
점액암:8(14.55%) / 6(12.50%)
미분화암: 11(20.00%) / 9(18.75%)</v>
          </cell>
          <cell r="AC42" t="str">
            <v>전이여부, Yes, n(%)</v>
          </cell>
          <cell r="AD42" t="str">
            <v>중재군: 50(90.91%),
대조군: 40(83.33%)</v>
          </cell>
          <cell r="AG42" t="str">
            <v>3년</v>
          </cell>
          <cell r="AH42" t="str">
            <v>CT+HT</v>
          </cell>
          <cell r="AL42" t="str">
            <v>1) FOLFILI
- calcium folinate 400 mg/m2 iv
-5-FU 400 mg/m2 iv -&gt; 2400-3000 mg/m2 pump
2) irinotecan 180 mg/m2</v>
          </cell>
          <cell r="AM42" t="str">
            <v>1) FOLFILI
- Calcium folinate iv 2시간 동안
- 5-FU iv 후 46시간 동안 pump
2) irrinotecan: calcium folinate와 함께 2시간 동안 iv</v>
          </cell>
          <cell r="AN42" t="str">
            <v>NR</v>
          </cell>
          <cell r="AO42" t="str">
            <v>NRL-004 endogenous field tumor hyperthermia system</v>
          </cell>
          <cell r="AP42" t="str">
            <v>Jilin Maida Medical Equipment Co., Ltd., Jilin, China</v>
          </cell>
          <cell r="AQ42" t="str">
            <v>41-43</v>
          </cell>
          <cell r="AR42" t="str">
            <v>46-60</v>
          </cell>
          <cell r="AS42" t="str">
            <v xml:space="preserve">2주마다 주2-3회, 총 4cycle </v>
          </cell>
          <cell r="AT42" t="str">
            <v>NR</v>
          </cell>
          <cell r="AU42" t="str">
            <v>RF</v>
          </cell>
          <cell r="AV42" t="str">
            <v>13.56 MHz</v>
          </cell>
          <cell r="AW42" t="str">
            <v>1300-1400W</v>
          </cell>
          <cell r="AX42" t="str">
            <v>NR</v>
          </cell>
          <cell r="BB42" t="str">
            <v>CT(FOLFIRI+irrinotecan)</v>
          </cell>
          <cell r="BF42" t="str">
            <v>중기 및 진행성 대장암 환자에서 항암요법과 온열치료의 병행은 치료 효과 및 환자의 삶의 질을 향상시킴</v>
          </cell>
        </row>
        <row r="43">
          <cell r="D43">
            <v>3194</v>
          </cell>
          <cell r="E43" t="str">
            <v>Maebayashi (2017)</v>
          </cell>
          <cell r="F43" t="str">
            <v>NRS</v>
          </cell>
          <cell r="G43" t="str">
            <v>일본</v>
          </cell>
          <cell r="H43">
            <v>1</v>
          </cell>
          <cell r="I43" t="str">
            <v>2002-2013</v>
          </cell>
          <cell r="J43" t="str">
            <v>소화기 및 유방암</v>
          </cell>
          <cell r="K43" t="str">
            <v>췌장암</v>
          </cell>
          <cell r="L43" t="str">
            <v>국소 진행성 절체불가능한 췌장암(LAUPC)</v>
          </cell>
          <cell r="O43" t="str">
            <v>[선택]
조직병리학적, 영상학적으로 진단된 국소 진행성 절제불가능한 췌장암</v>
          </cell>
          <cell r="P43">
            <v>13</v>
          </cell>
          <cell r="Q43">
            <v>2</v>
          </cell>
          <cell r="R43">
            <v>5</v>
          </cell>
          <cell r="S43">
            <v>8</v>
          </cell>
          <cell r="T43" t="str">
            <v>13 (5+8)</v>
          </cell>
          <cell r="V43">
            <v>0</v>
          </cell>
          <cell r="W43" t="str">
            <v>중앙값 78
범위 48-80</v>
          </cell>
          <cell r="X43">
            <v>0.31</v>
          </cell>
          <cell r="Y43" t="str">
            <v>췌장머리: 7 (54%)
췌장몸통: 8(46)</v>
          </cell>
          <cell r="Z43" t="str">
            <v>cT4cN0cM0 3기 9(69%)
cT4cN1cM0 3기 3(23%)
cT2cN1cM0 3기 1(8%)</v>
          </cell>
          <cell r="AA43" t="str">
            <v>병리학적 경로</v>
          </cell>
          <cell r="AB43" t="str">
            <v>선암: 4(31%)
모름: 9(69%)</v>
          </cell>
          <cell r="AC43" t="str">
            <v>종양크기</v>
          </cell>
          <cell r="AD43" t="str">
            <v>중앙값 5.5cm(범위 3-9)</v>
          </cell>
          <cell r="AG43" t="str">
            <v>중앙값 12개월
(범위 4-8개월)</v>
          </cell>
          <cell r="AH43" t="str">
            <v>CT+RT+HT</v>
          </cell>
          <cell r="AI43" t="str">
            <v>50-60</v>
          </cell>
          <cell r="AJ43" t="str">
            <v>1.4-2</v>
          </cell>
          <cell r="AK43" t="str">
            <v>1.4Gy 및 1.6Gy: 2fraction/일 (hyperfraction)</v>
          </cell>
          <cell r="AL43" t="str">
            <v>5-FU 300mg/m2
GEM 1000mg/m2 또는 500-600mg/m2</v>
          </cell>
          <cell r="AM43" t="str">
            <v>5-FU: 월3회, 3주간 투여 후 1주 치료휴지기
GEM: 1000 월1회, 5-600 월3회, 두 용량 모두 3주간 치료 후 1주간 휴지기</v>
          </cell>
          <cell r="AO43" t="str">
            <v>Thermotron-RF8</v>
          </cell>
          <cell r="AP43" t="str">
            <v>Tamamoto Vinita Co., Ltd., Osaka, Japan</v>
          </cell>
          <cell r="AQ43" t="str">
            <v>41</v>
          </cell>
          <cell r="AR43">
            <v>50</v>
          </cell>
          <cell r="AS43" t="str">
            <v>주1-2회, 총 5-6회</v>
          </cell>
          <cell r="AT43" t="str">
            <v>NR</v>
          </cell>
          <cell r="AU43" t="str">
            <v>RF</v>
          </cell>
          <cell r="AV43" t="str">
            <v>8</v>
          </cell>
          <cell r="AW43" t="str">
            <v>800-1200W</v>
          </cell>
          <cell r="AX43" t="str">
            <v>NR</v>
          </cell>
          <cell r="BB43" t="str">
            <v>CT+RT</v>
          </cell>
          <cell r="BF43" t="str">
            <v>췌장암 환자에서 방사선항암치료와 온열치료를 병행하였을 때의 효능 및 안전성을 확인함.</v>
          </cell>
        </row>
        <row r="44">
          <cell r="D44">
            <v>3442</v>
          </cell>
          <cell r="E44" t="str">
            <v>Dong (2016)</v>
          </cell>
          <cell r="F44" t="str">
            <v>RCT</v>
          </cell>
          <cell r="G44" t="str">
            <v>중국</v>
          </cell>
          <cell r="H44">
            <v>1</v>
          </cell>
          <cell r="I44" t="str">
            <v>2012.3-2014.3</v>
          </cell>
          <cell r="J44" t="str">
            <v>소화기 및 유방암</v>
          </cell>
          <cell r="K44" t="str">
            <v>간암</v>
          </cell>
          <cell r="L44" t="str">
            <v>진행성 간세포암</v>
          </cell>
          <cell r="O44" t="str">
            <v>[선택]
· 임상증상, 영상시험, 생화학적 검사, 병리학적 검사를 통해 진단된 간세포암(HCC)
[배제]
· 2차 간암, 심각한 간/신장 이상, 혈액 응고 이상인 경우
· 기대여명이 12개월 미만인 경우</v>
          </cell>
          <cell r="P44">
            <v>80</v>
          </cell>
          <cell r="Q44">
            <v>2</v>
          </cell>
          <cell r="R44">
            <v>40</v>
          </cell>
          <cell r="S44">
            <v>40</v>
          </cell>
          <cell r="T44" t="str">
            <v>80 (40+40)</v>
          </cell>
          <cell r="W44" t="str">
            <v>중재군: 52.7±5.3
대조군: 51.6±4.4</v>
          </cell>
          <cell r="X44" t="str">
            <v>중재군: 24(60%)
대조군: 22(55%)</v>
          </cell>
          <cell r="AA44" t="str">
            <v>종양크기(종양 반지름, cm)</v>
          </cell>
          <cell r="AB44" t="str">
            <v>중재군: 6.7±2.1
대조군: 6.9±1.2</v>
          </cell>
          <cell r="AG44" t="str">
            <v>1년</v>
          </cell>
          <cell r="AH44" t="str">
            <v>RT+HT</v>
          </cell>
          <cell r="AI44" t="str">
            <v>NR</v>
          </cell>
          <cell r="AJ44" t="str">
            <v>NR</v>
          </cell>
          <cell r="AK44" t="str">
            <v>NR</v>
          </cell>
          <cell r="AN44" t="str">
            <v>-</v>
          </cell>
          <cell r="AO44" t="str">
            <v>-</v>
          </cell>
          <cell r="AQ44" t="str">
            <v>41</v>
          </cell>
          <cell r="AR44">
            <v>60</v>
          </cell>
          <cell r="AS44" t="str">
            <v>주1-2회</v>
          </cell>
          <cell r="AT44" t="str">
            <v>RT 첫날부터</v>
          </cell>
          <cell r="AU44" t="str">
            <v>RF</v>
          </cell>
          <cell r="AV44" t="str">
            <v>40MHz</v>
          </cell>
          <cell r="AW44" t="str">
            <v>600W</v>
          </cell>
          <cell r="AX44" t="str">
            <v>피부온도 측정</v>
          </cell>
          <cell r="BB44" t="str">
            <v>RT</v>
          </cell>
          <cell r="BF44" t="str">
            <v>방사선 요법과 온열치료의 병행은 HCC 환자의 치료에 효과적임. 방사선요법으로 인한 간의 손상을 감소시키고 장기 생존율도 향상시킴</v>
          </cell>
        </row>
        <row r="45">
          <cell r="D45">
            <v>3582</v>
          </cell>
          <cell r="E45" t="str">
            <v>Chen (2016)</v>
          </cell>
          <cell r="F45" t="str">
            <v>NRCT</v>
          </cell>
          <cell r="G45" t="str">
            <v>중국</v>
          </cell>
          <cell r="H45">
            <v>1</v>
          </cell>
          <cell r="I45" t="str">
            <v>2003.10-2014.6</v>
          </cell>
          <cell r="J45" t="str">
            <v>소화기 및 유방암</v>
          </cell>
          <cell r="K45" t="str">
            <v>담관암</v>
          </cell>
          <cell r="L45" t="str">
            <v>진행성 간문부 담관암</v>
          </cell>
          <cell r="O45" t="str">
            <v>[선택]
· 영상학적으로 HC 진단받음
· 병기 및 간문부 병변이 병리학적으로 확인됨
· 75세 이하
· 추적관찰이 완전한 환자
[배제]
· 종양 제거한 적이 있거나 전신 항암치료를 받은 적이 있는 경우</v>
          </cell>
          <cell r="P45">
            <v>43</v>
          </cell>
          <cell r="Q45">
            <v>2</v>
          </cell>
          <cell r="R45">
            <v>23</v>
          </cell>
          <cell r="S45">
            <v>20</v>
          </cell>
          <cell r="T45" t="str">
            <v>43 (23+20)</v>
          </cell>
          <cell r="V45">
            <v>0</v>
          </cell>
          <cell r="W45" t="str">
            <v>중앙값(범위)
중재군: 61(59.4-64.8), 대조군: 63.5(60.3-65.7)</v>
          </cell>
          <cell r="X45" t="str">
            <v>중재군: 19/23(82.6%)
대조군:16/20(80%)</v>
          </cell>
          <cell r="AA45" t="str">
            <v>bismuth type</v>
          </cell>
          <cell r="AB45" t="str">
            <v>중재군/대조군 n(%)
I: 2(8.7%) / 2(10%)
II: 7(30.4%) / 5(25%)
IIIa/b: 10(43.5%) / 8(40%)
IV: 4(17.4%) / 5(25%)</v>
          </cell>
          <cell r="AG45" t="str">
            <v>14.8개월(6.0-92.3)</v>
          </cell>
          <cell r="AH45" t="str">
            <v>CT+HT</v>
          </cell>
          <cell r="AL45" t="str">
            <v>1) HAIC(hepatic arterial infusion chemotherapy)
· gemcitabine 1.0g/m2: 카테터를 통해 infusion pump
· carboplatin 0.25g/m2: infusion
2) CT: HAIC 및 온열치료 이후 수행
· 5-FU 0.75g/d</v>
          </cell>
          <cell r="AM45" t="str">
            <v>1) HAIC
· gemcitabine: 30분
· carbopaltin: 60분
2) CT
· 5-FU: 1-3일
· gemcitabine: 8일 
(1+2)번을 3주마다 수행, 중앙값 6 cycles(범위 4-9)
(질환 관해(최소 2 cycles), 받아들일 수 없는 독성 발생, 환자의 치료 거부, bile duct의 re-obstruction 발생(질환의 진행 의미)하였을 때까지 치료 반복)</v>
          </cell>
          <cell r="AN45" t="str">
            <v>regional</v>
          </cell>
          <cell r="AO45" t="str">
            <v>EFTH system(정확한 기기명 없음)</v>
          </cell>
          <cell r="AP45" t="str">
            <v>Morestep Medical Equipment, China</v>
          </cell>
          <cell r="AQ45" t="str">
            <v>41.5-43.0</v>
          </cell>
          <cell r="AR45" t="str">
            <v>NR</v>
          </cell>
          <cell r="AS45" t="str">
            <v>NR</v>
          </cell>
          <cell r="AT45" t="str">
            <v>HAIC와 동시에 수행</v>
          </cell>
          <cell r="AU45" t="str">
            <v>RF</v>
          </cell>
          <cell r="AV45" t="str">
            <v>NR</v>
          </cell>
          <cell r="AW45" t="str">
            <v>NR</v>
          </cell>
          <cell r="AX45" t="str">
            <v>온도계를 삽입하여 측정</v>
          </cell>
          <cell r="AY45" t="str">
            <v>첫번째 EFTH(endogenous field tumor hyperthermia)시, dual-thermocouple guidewire를 삽입하여 직접 체온 측정</v>
          </cell>
          <cell r="BB45" t="str">
            <v>CT(HAIC, CT)</v>
          </cell>
          <cell r="BF45" t="str">
            <v>진행성 간문부 담관암의 완화치료에 있어서 국부 온열항암화학치료는 안전하고 HAIC(hepatic arterial infusion chemotherapy) 단독보다 더 효과적이었으며 완화치료에 유망한 옵션임</v>
          </cell>
        </row>
        <row r="46">
          <cell r="D46">
            <v>3610</v>
          </cell>
          <cell r="E46" t="str">
            <v>Gani (2016)</v>
          </cell>
          <cell r="F46" t="str">
            <v>NRCT</v>
          </cell>
          <cell r="G46" t="str">
            <v xml:space="preserve">독일 </v>
          </cell>
          <cell r="H46">
            <v>1</v>
          </cell>
          <cell r="I46" t="str">
            <v>2007-2010</v>
          </cell>
          <cell r="J46" t="str">
            <v>소화기 및 유방암</v>
          </cell>
          <cell r="K46" t="str">
            <v>항문직장암</v>
          </cell>
          <cell r="L46" t="str">
            <v>직장선암</v>
          </cell>
          <cell r="M46" t="str">
            <v>UICC 2기 또는 3기</v>
          </cell>
          <cell r="O46" t="str">
            <v>[선택]
· 조직검사로 확인된 직장선암 중 종양의 위치가 항문환(무미 verge)로부터 12cm 이내에 있는 경우(UICC 2기 또는 3기, 중간 및 하부 직장선암)
[배제]
· 금속 임플란트가 있는 환자
· 심장 동반질환이 있는 경우
· 출혈이 있는 종양</v>
          </cell>
          <cell r="P46">
            <v>103</v>
          </cell>
          <cell r="Q46">
            <v>2</v>
          </cell>
          <cell r="R46">
            <v>60</v>
          </cell>
          <cell r="S46">
            <v>43</v>
          </cell>
          <cell r="T46" t="str">
            <v>103 (60+43)</v>
          </cell>
          <cell r="W46" t="str">
            <v>중재군: 64.33(범위: 38-89)
대조군: 68.56(범위: 43-87)</v>
          </cell>
          <cell r="X46" t="str">
            <v>중재: 34(56.7%)
대조: 29(67.4%)</v>
          </cell>
          <cell r="Y46" t="str">
            <v>항문환으로부터 종양까지의 평균거리(cm)
중재: 5.89, 대조: 7.62</v>
          </cell>
          <cell r="Z46" t="str">
            <v>중재군/대조군 n(%)
cT3cN0cM0: 7(16.3%) / 10(16.7%)
cT3cN+cM0: 29(67.4%) / 45(75%)
cT4cN0cM0: 1(2.3%) / 1(1.7%)
cT4cN+cM0: 6(14%) /  4(6.7%)</v>
          </cell>
          <cell r="AA46" t="str">
            <v>암병기</v>
          </cell>
          <cell r="AB46" t="str">
            <v>중재군/대조군 n(%)
G1: 3(7%) / 8)13.3%)
G2: 36(79.1%) / 46(76.7%)
G3: 6(14%) / 6(!0%)</v>
          </cell>
          <cell r="AG46" t="str">
            <v>중재군: 4.9년, 대조군: 5.1년</v>
          </cell>
          <cell r="AH46" t="str">
            <v>CT+RT+HT</v>
          </cell>
          <cell r="AI46">
            <v>50.4</v>
          </cell>
          <cell r="AJ46">
            <v>1.8</v>
          </cell>
          <cell r="AK46" t="str">
            <v>주5회, 5주간 28 fractions</v>
          </cell>
          <cell r="AL46" t="str">
            <v>· 5-FU: 1000mg/m2 infusion</v>
          </cell>
          <cell r="AM46" t="str">
            <v xml:space="preserve">· 5-FU: 수술 전 치료 1주 및 5주차 120시간 동안 infusion, 수숳 후 4cycles </v>
          </cell>
          <cell r="AN46" t="str">
            <v>regional</v>
          </cell>
          <cell r="AO46" t="str">
            <v>BSD 2000/3D</v>
          </cell>
          <cell r="AP46" t="str">
            <v>BSD Medical Systems, Salt Lake City, UT, USA</v>
          </cell>
          <cell r="AQ46" t="str">
            <v>40.5</v>
          </cell>
          <cell r="AR46" t="str">
            <v>60-90</v>
          </cell>
          <cell r="AS46" t="str">
            <v>주1-2회, 총횟수: 중앙값 4회, 범위 1-9회</v>
          </cell>
          <cell r="AT46" t="str">
            <v>수술 전</v>
          </cell>
          <cell r="AU46" t="str">
            <v>NR</v>
          </cell>
          <cell r="AV46" t="str">
            <v>NR</v>
          </cell>
          <cell r="AW46" t="str">
            <v>NR</v>
          </cell>
          <cell r="AX46" t="str">
            <v>방광, 직장, 질에서 측정</v>
          </cell>
          <cell r="AY46" t="str">
            <v>방광, 직장, 질에 관내카테터를 통해 측정(bowman probes, BSD Medical Systems)</v>
          </cell>
          <cell r="AZ46" t="str">
            <v>전직장간막절제술(total mesorectal excision), CT</v>
          </cell>
          <cell r="BA46" t="str">
            <v>방사선항암요법 완료 4-6주 후 수술 수행, 이후 항암요법 수행</v>
          </cell>
          <cell r="BB46" t="str">
            <v>CT+RT</v>
          </cell>
          <cell r="BF46" t="str">
            <v>방사선항암요법과 온열치료의 병행요법은 장기 국소조절에 있어 탁월했음</v>
          </cell>
        </row>
        <row r="47">
          <cell r="D47">
            <v>4122</v>
          </cell>
          <cell r="E47" t="str">
            <v>Lyu (2014)</v>
          </cell>
          <cell r="F47" t="str">
            <v>RCT</v>
          </cell>
          <cell r="G47" t="str">
            <v>중국</v>
          </cell>
          <cell r="H47">
            <v>1</v>
          </cell>
          <cell r="I47" t="str">
            <v>2009-2012</v>
          </cell>
          <cell r="J47" t="str">
            <v>소화기 및 유방암</v>
          </cell>
          <cell r="K47" t="str">
            <v>위암</v>
          </cell>
          <cell r="L47" t="str">
            <v>수술 후 재발 위암</v>
          </cell>
          <cell r="N47" t="str">
            <v>Zubrod score(WHO performance status) 0-1점</v>
          </cell>
          <cell r="O47" t="str">
            <v xml:space="preserve">[선택]
· 기대수명이 3개월 이상
· 이전에 항암요법 이력없음
· 20-80세 환자
· Zubrod score 0-1점
· 병리학적으로 진단됨 수술후 재발 위암
· 음식물 및 음료 경구섭취 가능한 환자
· RECIST로 정의된 측정가능 또는 비측정가능 병변이 있는 경우
· 조직의 기능이 적절한 경우
[배제]
· 다른 활성 암이 있는 경우
· 배액(drainage)이 필요한 심각한 복수가 있는 경우
· grade 2 이상의 말초신경증, 폐섬유화, 간질성 폐렴
· 위암을 항암 또는 방사선요법으로 치료한 적이 있는 환자 </v>
          </cell>
          <cell r="P47">
            <v>69</v>
          </cell>
          <cell r="Q47">
            <v>2</v>
          </cell>
          <cell r="R47">
            <v>34</v>
          </cell>
          <cell r="S47">
            <v>35</v>
          </cell>
          <cell r="T47" t="str">
            <v>69 (34+35)</v>
          </cell>
          <cell r="V47">
            <v>0</v>
          </cell>
          <cell r="W47" t="str">
            <v>중앙값(범위)
중재군: 52세(26-73)
대조군: 54세(28-75)</v>
          </cell>
          <cell r="X47" t="str">
            <v>중재군: 20(58.8%)
대조군:22(62.9%)</v>
          </cell>
          <cell r="AA47" t="str">
            <v>Zubrod score</v>
          </cell>
          <cell r="AB47" t="str">
            <v>중재군/대조군 n(%)
0: 13(38.2%) / 15(42.9%)
1: 21(61.8%) / 20(57.1%)</v>
          </cell>
          <cell r="AC47" t="str">
            <v>병리학적 진단</v>
          </cell>
          <cell r="AD47" t="str">
            <v>중재군/대조군 n(%)
선암(점액선 선암 제외): 22(64.7%) / 24(68.6%)
점액선 선암: 12(35.3%) / 10(28.6%)
비(non)선암(유암종): 0(0%) / 1(2.9%)</v>
          </cell>
          <cell r="AG47" t="str">
            <v>2년</v>
          </cell>
          <cell r="AH47" t="str">
            <v>RT+HT</v>
          </cell>
          <cell r="AI47" t="str">
            <v>45-54Gy</v>
          </cell>
          <cell r="AJ47">
            <v>1.8</v>
          </cell>
          <cell r="AK47" t="str">
            <v>매일, 5-6주간</v>
          </cell>
          <cell r="AN47" t="str">
            <v>-</v>
          </cell>
          <cell r="AO47" t="str">
            <v>SR1000 RF thermotherapy system</v>
          </cell>
          <cell r="AP47" t="str">
            <v>Xianke Co, Ltd, Shenzhen, China</v>
          </cell>
          <cell r="AQ47" t="str">
            <v>41-43</v>
          </cell>
          <cell r="AR47">
            <v>45</v>
          </cell>
          <cell r="AS47" t="str">
            <v>주2회, 총 10-12회</v>
          </cell>
          <cell r="AT47" t="str">
            <v>RT 20분 전</v>
          </cell>
          <cell r="AU47" t="str">
            <v>RF</v>
          </cell>
          <cell r="AV47" t="str">
            <v>40.68MHz</v>
          </cell>
          <cell r="BB47" t="str">
            <v>RT</v>
          </cell>
          <cell r="BF47" t="str">
            <v>수술후 재발 위암에서 온열치료와 방사선치료의 병행요법은 치료반응을 높이고 국소 무진행 생존불을 향상시킬 수 있음</v>
          </cell>
        </row>
        <row r="48">
          <cell r="D48" t="str">
            <v>5070(3610이 5070의 fu study, 3610과 함께 추출)</v>
          </cell>
          <cell r="E48" t="str">
            <v>Schroeder (2012)</v>
          </cell>
          <cell r="F48" t="str">
            <v>NRCT</v>
          </cell>
          <cell r="G48" t="str">
            <v xml:space="preserve">독일 </v>
          </cell>
          <cell r="H48">
            <v>1</v>
          </cell>
          <cell r="I48" t="str">
            <v>2007-2010</v>
          </cell>
          <cell r="J48" t="str">
            <v>소화기 및 유방암</v>
          </cell>
          <cell r="K48" t="str">
            <v>항문직장암</v>
          </cell>
          <cell r="L48" t="str">
            <v>직장암</v>
          </cell>
          <cell r="P48">
            <v>106</v>
          </cell>
          <cell r="R48">
            <v>61</v>
          </cell>
          <cell r="S48">
            <v>45</v>
          </cell>
          <cell r="T48" t="str">
            <v>106 (61+45)</v>
          </cell>
          <cell r="V48">
            <v>0</v>
          </cell>
          <cell r="AH48" t="str">
            <v>CT+RT+HT</v>
          </cell>
          <cell r="AN48" t="str">
            <v>regional</v>
          </cell>
          <cell r="AO48" t="str">
            <v>BSD 2000/3D</v>
          </cell>
          <cell r="AP48" t="str">
            <v>BSD Medical
Systems, Salt Lake City, Utah, USA</v>
          </cell>
          <cell r="AQ48" t="str">
            <v>40.5</v>
          </cell>
          <cell r="AR48" t="str">
            <v>60-90</v>
          </cell>
          <cell r="AS48" t="str">
            <v>주1-2회</v>
          </cell>
          <cell r="AU48" t="str">
            <v>-</v>
          </cell>
          <cell r="AV48" t="str">
            <v>-</v>
          </cell>
          <cell r="BB48" t="str">
            <v>CT+RT</v>
          </cell>
        </row>
        <row r="49">
          <cell r="D49">
            <v>5449</v>
          </cell>
          <cell r="E49" t="str">
            <v>Maluta (2011)</v>
          </cell>
          <cell r="F49" t="str">
            <v>NRCT</v>
          </cell>
          <cell r="G49" t="str">
            <v>유럽</v>
          </cell>
          <cell r="H49">
            <v>3</v>
          </cell>
          <cell r="I49" t="str">
            <v>2000.1-2008.12</v>
          </cell>
          <cell r="J49" t="str">
            <v>소화기 및 유방암</v>
          </cell>
          <cell r="K49" t="str">
            <v>췌장암</v>
          </cell>
          <cell r="L49" t="str">
            <v>원발성 또는 재발 췌장암</v>
          </cell>
          <cell r="O49" t="str">
            <v>[선택]
· 병리학적으로 진단된 췌장선암
· 적절한 골수기능 있는 경우(Hb&gt;10.0g/l. 백혈구&gt;3000/mmc, 혈장&gt;100,000/mmc)
· 적절한 신장 기능이 있는 경우(혈중 크레아티닌&lt;1.2mg/dl)
· 적절한 간 기능이 있는 경우(AST&lt;65U/l, ALT&lt;56U/l, 빌리루빈&lt;1.9mg/dl)
· 사전동의를 작성한 경우
· 원발성 또는 재발 종양
· 기대여명이 6개월 이상 남은 간 전이
[배제]
· 사전 일차 항암치료를 받은 경우
· 알려진 2차 암 병력이 있는 경우
· 중추신경계 전이가 있는 경우
· 임상적으로 관련있는 복수가 있는 경우
· 기술적인 원인으로 온열치료가 불가한 경우(고도비만 환자)
· 6개월 내 심근경색 이후 심부전 NYHA III-IV인 경우
· 활성 감염인 경우
· 임신
· 임상적으로 관련있는 중요기관에 이상이 있는 경우
· 다발신경변이 있는 경우
· 정신질환 또는 중독이 있는 경우
· 연구가 수행될 수 없는 다른 질환 또는 치료를 받는 경우</v>
          </cell>
          <cell r="P49">
            <v>68</v>
          </cell>
          <cell r="Q49">
            <v>2</v>
          </cell>
          <cell r="R49">
            <v>40</v>
          </cell>
          <cell r="S49">
            <v>28</v>
          </cell>
          <cell r="T49" t="str">
            <v>68 (40+28)</v>
          </cell>
          <cell r="V49">
            <v>0</v>
          </cell>
          <cell r="W49" t="str">
            <v>중앙값 64.3 (범위 51-81)
중재군: 66.6 (52-81), 대조군 65.7 (51-74)</v>
          </cell>
          <cell r="X49" t="str">
            <v>중재: 23(57.5%), 대조: 16(57.2%)</v>
          </cell>
          <cell r="Y49" t="str">
            <v>중재군/대조군 n(%)
머리: 20(50%) / 19(68%) 
머리 및 몸통: 4(10%) / 1(3.5%)
몸통: 4(10%) / 5(17.8%)
몸통 및 꼬리: 3(7.5%) / 3(10.7%)
꼬리: 3(7.5%) / 0
모름: 6(15%) / 0</v>
          </cell>
          <cell r="Z49" t="str">
            <v>T2: 1(2.5) / 0
T3: 8(20) / 10(35.7)
T4: 31(77.5) / 18(64.3)</v>
          </cell>
          <cell r="AA49" t="str">
            <v>원발성 췌장암 비율</v>
          </cell>
          <cell r="AB49" t="str">
            <v>중재군: 35(87.5%), 대조군: 21(75%)</v>
          </cell>
          <cell r="AC49" t="str">
            <v>ECOG</v>
          </cell>
          <cell r="AD49" t="str">
            <v>중재군/대조군 n(%)
0: 20(50%) / 12(42.8%)
1: 12(30%) / 11(39.2%)
2: 8(20%) / 5(18%)</v>
          </cell>
          <cell r="AG49" t="str">
            <v xml:space="preserve"> 12개월</v>
          </cell>
          <cell r="AH49" t="str">
            <v>CT+RT+HT</v>
          </cell>
          <cell r="AI49" t="str">
            <v>66-60Gy: 11(27.5%)
42-40Gy: 12(30%)
30Gy: 17(42.5%)</v>
          </cell>
          <cell r="AK49" t="str">
            <v xml:space="preserve">66Gy: 33 fractions
60Gy: 30 fraction
42Gy: 14 fractions
30Gy: 10 fractions
40Gy: 4fractions
</v>
          </cell>
          <cell r="AL49" t="str">
            <v>gemcitabine(GEM), cisplatin(CDDP), 5-fluoraci(5-FU), oxaliplatin(Oxa)
· GEM alone 1000mg/mq
· GEM 1000mg/mq+CDDP 30mg/mq
· GEM 1000mg./mq +5-FU 350mg/mq
· GEM 1000mg/mq+Oxa 45mg/mq</v>
          </cell>
          <cell r="AM49" t="str">
            <v>· GEM alone: 1일차, 2주 cycle로 반복
· GEM+CDDP: GEM 1일차, CDDP 8일 및 21일차, 3주 cycle로 반복
· GEM+5-FU: GEM 1일차, 5-FU 8일차, 3주 cycle로 반복
· GEM+Oxa: GEM 1일차, Oxa 8일차, 3주 cycle로 반복`</v>
          </cell>
          <cell r="AN49" t="str">
            <v>Regional</v>
          </cell>
          <cell r="AO49" t="str">
            <v>BSD 2000</v>
          </cell>
          <cell r="AP49" t="str">
            <v>BSD Medical
Systems, Salt Lake City, Utah, USA</v>
          </cell>
          <cell r="AQ49" t="str">
            <v>≤42</v>
          </cell>
          <cell r="AR49">
            <v>60</v>
          </cell>
          <cell r="AS49" t="str">
            <v>주2회(2일 및 4일차)</v>
          </cell>
          <cell r="AT49" t="str">
            <v>RT와 동시에</v>
          </cell>
          <cell r="AU49" t="str">
            <v>RF</v>
          </cell>
          <cell r="AV49" t="str">
            <v>80–120 MHz</v>
          </cell>
          <cell r="AW49" t="str">
            <v>NR</v>
          </cell>
          <cell r="AX49" t="str">
            <v>비침습적 온도측정</v>
          </cell>
          <cell r="AY49" t="str">
            <v>직장 온도 측정</v>
          </cell>
          <cell r="BB49" t="str">
            <v>CT+RT</v>
          </cell>
          <cell r="BF49" t="str">
            <v>국소 진행성 췌장암에서 온열치료는 방사선항암요법에 더해져서 생존율을 약간 증가시킬 수 있음</v>
          </cell>
        </row>
        <row r="50">
          <cell r="D50">
            <v>5496</v>
          </cell>
          <cell r="E50" t="str">
            <v>Kang (2011)</v>
          </cell>
          <cell r="F50" t="str">
            <v>NRCT</v>
          </cell>
          <cell r="G50" t="str">
            <v xml:space="preserve">한국 </v>
          </cell>
          <cell r="H50" t="str">
            <v xml:space="preserve"> </v>
          </cell>
          <cell r="I50" t="str">
            <v>1996-2007</v>
          </cell>
          <cell r="J50" t="str">
            <v>소화기 및 유방암</v>
          </cell>
          <cell r="K50" t="str">
            <v>항문직장암</v>
          </cell>
          <cell r="L50" t="str">
            <v>국소 진행성 직장암</v>
          </cell>
          <cell r="M50" t="str">
            <v>cT3-4N0/+</v>
          </cell>
          <cell r="O50" t="str">
            <v>[선택]
· 병리학적으로 진단된 국소 진행성(cT3-4N0/+) 직장선암
· 항문환(anal verge)로부터 10cm 이내에  종양 위치
[배제]
· 이시성(metachronous) 또는 동시(synchronous)의 중복 원발암(double primary tumors)
· 질장구불결장(rectosigmoid) 또는 S자모양(sigmoid) 종양(항문환으로부터 10cm 이상 떨어짐)
· 초기 말단 항문 종양(cT1-2N0)
· 진단시 또는 수술시점에서 원격전이가 일어난 경우
· RT가 불완전하게 수행된 경우
· 다른 화학요법제제를 처방받은 경우
· 수술을 거부하거나 다른 병원에서 수술을 받은 환자</v>
          </cell>
          <cell r="P50">
            <v>235</v>
          </cell>
          <cell r="Q50">
            <v>2</v>
          </cell>
          <cell r="R50">
            <v>98</v>
          </cell>
          <cell r="S50">
            <v>137</v>
          </cell>
          <cell r="T50" t="str">
            <v>235 (87+137)</v>
          </cell>
          <cell r="V50" t="str">
            <v>8.9% (21/235): 치료율 결과지표에서만 결측</v>
          </cell>
          <cell r="W50" t="str">
            <v>중앙값 60세(범위 18-83)</v>
          </cell>
          <cell r="X50" t="str">
            <v>중재군: 82명(83.7%)
대조군: 55명(40.1%)</v>
          </cell>
          <cell r="Z50" t="str">
            <v>cT3No: 152(64.7%)
cT3N+: 75(31.9%)
cT4N0: 3(1.3%)
cT4N+: 5(2.1%)
중재군/대조군, n(%)
cT3 94(95.9%) / 132(97.1%)
cT4: 4(4.1%) / 4(2.9%)
cN0: 62(63.3%) / 93(67.9%)
N(+): 44(32.1%) / 36(36.7%)</v>
          </cell>
          <cell r="AA50" t="str">
            <v>평균 종양 크기(cm)</v>
          </cell>
          <cell r="AB50" t="str">
            <v>5.1±1.9
중재군: 4.9±1.9, 대조군: 5.4±1.9</v>
          </cell>
          <cell r="AG50" t="str">
            <v>중앙값 63개월(범위 2-172)
· 39.6Gy: 102(2-173)
· 45Gy: 53(3-93)</v>
          </cell>
          <cell r="AH50" t="str">
            <v>CT+RT+HT</v>
          </cell>
          <cell r="AI50" t="str">
            <v>· 39.6Gy(2003년 이전), 
· 45Gy(2003년 이후)</v>
          </cell>
          <cell r="AJ50">
            <v>1.8</v>
          </cell>
          <cell r="AK50" t="str">
            <v>· 39.6Gy: 22 fractions,
· 45Gy: 25 fractions</v>
          </cell>
          <cell r="AL50" t="str">
            <v>· 수술 전 CT: 5-FU 425mg/m2, leucovorin 20mg/kg, mitomycin C 10mg/m2
· 수술 후 CT(adjuvant CT): 5-FU, leucovorin 동일 regimen</v>
          </cell>
          <cell r="AM50" t="str">
            <v>· 수술 전 CT 2-3 cycles
5-FU: RT 첫주 및 마지막 주에 5일간 infusion
leucovorin: CT수행시 함께 infusion 
mitocmycin: 1일차(중재군 105명, 대조군 81명)
· 수술 후 CT: 5-FU, leucovorin 11 cycles</v>
          </cell>
          <cell r="AN50" t="str">
            <v>regional</v>
          </cell>
          <cell r="AO50" t="str">
            <v>Cancermia GHT-RF8</v>
          </cell>
          <cell r="AP50" t="str">
            <v>Green Cross Medical. Yongin, Korea</v>
          </cell>
          <cell r="AQ50">
            <v>39.5</v>
          </cell>
          <cell r="AR50" t="str">
            <v>46-60</v>
          </cell>
          <cell r="AS50" t="str">
            <v>주2회
중앙값 총 9회(범위 1-11)
· 39.6Gy: 7(1-10)
· 45Gy: 9(1-11)</v>
          </cell>
          <cell r="AT50" t="str">
            <v>RT 수행 직후</v>
          </cell>
          <cell r="AU50" t="str">
            <v>RF</v>
          </cell>
          <cell r="AV50" t="str">
            <v>8 MHz</v>
          </cell>
          <cell r="AW50" t="str">
            <v>min 766±207W
max 975±202W</v>
          </cell>
          <cell r="AX50" t="str">
            <v>직장내 온도 측정</v>
          </cell>
          <cell r="AY50" t="str">
            <v>Thermocouple(Sensor Tech, Trenton, NJ)를 이용하여 직장내 온도측정, 환자당 1-9회</v>
          </cell>
          <cell r="AZ50" t="str">
            <v>수술</v>
          </cell>
          <cell r="BA50" t="str">
            <v>수술: RT 완료 4-6주 후</v>
          </cell>
          <cell r="BB50" t="str">
            <v>CT+RT</v>
          </cell>
          <cell r="BF50" t="str">
            <v xml:space="preserve">국소 진행성 직장암 환자에서 수술전 방사선항암요법에 온열치료를 추가하는 것은 종양의 치료효과를 증가시키는 것으로 보임. </v>
          </cell>
        </row>
        <row r="51">
          <cell r="D51">
            <v>6759</v>
          </cell>
          <cell r="E51" t="str">
            <v>Schulze (2006)</v>
          </cell>
          <cell r="F51" t="str">
            <v>RCT</v>
          </cell>
          <cell r="G51" t="str">
            <v xml:space="preserve">독일 </v>
          </cell>
          <cell r="H51">
            <v>1</v>
          </cell>
          <cell r="I51" t="str">
            <v>19994.4-1999.5</v>
          </cell>
          <cell r="J51" t="str">
            <v>소화기 및 유방암</v>
          </cell>
          <cell r="K51" t="str">
            <v>항문직장암</v>
          </cell>
          <cell r="L51" t="str">
            <v>국소 진행성 직장암</v>
          </cell>
          <cell r="O51" t="str">
            <v>[선택]
· 조직학적으로 진단된 국소 진행성 비전이 직장암
[배제]
· 이전에 악성질환 또는 항암제를 투여받은 적이 있는 환자</v>
          </cell>
          <cell r="P51">
            <v>46</v>
          </cell>
          <cell r="Q51">
            <v>2</v>
          </cell>
          <cell r="R51">
            <v>27</v>
          </cell>
          <cell r="S51">
            <v>19</v>
          </cell>
          <cell r="T51" t="str">
            <v>46 (27+19)</v>
          </cell>
          <cell r="W51" t="str">
            <v>중재군: 57.6세(범위 31-72)
대조군: 57.6세(범위 37-74)</v>
          </cell>
          <cell r="X51" t="str">
            <v>중재군: 20(74.1%)
재고군: 11(57.9%)</v>
          </cell>
          <cell r="Z51" t="str">
            <v>중재군/대조군  n(%)
T3: 23(85.2%) / 16(84.2%)
T4: 4(14.8%) / 3(15.8%)
N0: 13(48.1%) / 6(31.6%)
N1: 10(37.0%) / 11(57.9%)
N2: 4(14.8%) / 2(10.5%)</v>
          </cell>
          <cell r="AA51" t="str">
            <v>크기</v>
          </cell>
          <cell r="AB51" t="str">
            <v>중재군/대조군 n(%)
5cm 초과: 16(59.3%) / 13(68.4%)</v>
          </cell>
          <cell r="AG51" t="str">
            <v>849+/-77일</v>
          </cell>
          <cell r="AH51" t="str">
            <v>RT+CT+HT</v>
          </cell>
          <cell r="AI51" t="str">
            <v>45Gy</v>
          </cell>
          <cell r="AJ51">
            <v>1.8</v>
          </cell>
          <cell r="AK51" t="str">
            <v>주5회</v>
          </cell>
          <cell r="AL51" t="str">
            <v>NACT
· leucovorin 50mg
· 5-FU 300mg/m2</v>
          </cell>
          <cell r="AM51" t="str">
            <v xml:space="preserve">NACT
· leucovorin
· 5-FU </v>
          </cell>
          <cell r="AN51" t="str">
            <v>regional</v>
          </cell>
          <cell r="AO51" t="str">
            <v>BSD-2000s</v>
          </cell>
          <cell r="AP51" t="str">
            <v>BSD Medical Corporation, Slt Lake City, Utah</v>
          </cell>
          <cell r="AQ51">
            <v>42</v>
          </cell>
          <cell r="AR51">
            <v>60</v>
          </cell>
          <cell r="AS51" t="str">
            <v>NR</v>
          </cell>
          <cell r="AT51" t="str">
            <v>RT 15-20분 전, CT와 동시에 수행</v>
          </cell>
          <cell r="AU51" t="str">
            <v>NR</v>
          </cell>
          <cell r="AV51" t="str">
            <v>90MHz</v>
          </cell>
          <cell r="AW51" t="str">
            <v>NR</v>
          </cell>
          <cell r="AX51" t="str">
            <v>관내(endoluminal) 온도측정</v>
          </cell>
          <cell r="AY51" t="str">
            <v>관내 온도측정 카테터를 직장, 방광, 질에 넣어 측정</v>
          </cell>
          <cell r="BB51" t="str">
            <v>RCT</v>
          </cell>
          <cell r="BF51" t="str">
            <v xml:space="preserve">국소 진행성 직장암에서 항암방사선 요법에 온열치료를 추가하는 것은 그렇지 않은 것과 유사한 효과를 보임. </v>
          </cell>
        </row>
        <row r="52">
          <cell r="D52">
            <v>7009</v>
          </cell>
          <cell r="E52" t="str">
            <v>Kouloulias (2005)</v>
          </cell>
          <cell r="F52" t="str">
            <v>RCT</v>
          </cell>
          <cell r="G52" t="str">
            <v>그리스</v>
          </cell>
          <cell r="H52">
            <v>1</v>
          </cell>
          <cell r="I52" t="str">
            <v>1993.10-1997.1</v>
          </cell>
          <cell r="J52" t="str">
            <v>소화기 및 유방암</v>
          </cell>
          <cell r="K52" t="str">
            <v>항문직장암</v>
          </cell>
          <cell r="L52" t="str">
            <v>항문암</v>
          </cell>
          <cell r="M52" t="str">
            <v>T2-3N0M0</v>
          </cell>
          <cell r="N52" t="str">
            <v>karnofsky performance status&gt;70%
WHO status 0-1</v>
          </cell>
          <cell r="O52" t="str">
            <v>[선택]
· 조직학적으로 진단된 T2-3N0M0 표피 항문암
· WHO status 0-1점
· 치료 전에 contrast-enhanced CT 수행
· 정상 흉벽 x-ray 및 정상 심전도
· 18-75세 및 karnofsky performance status&gt;70%
· 연구 전 1주일 내 수행한 실험실 결과(lab value)가 있는 경우
· 절대 호중성 백혈구 수치&gt;3000/mm3
· 혈장 수치&gt;100,000/mm3
· 헤모글로빈&gt;10g/dL
· 뇨 및 혈중 크레아티닌이 정상 상한치보다 낮은 경우
· Serum glutamic– oxaloacetic transaminase, serum glutamic– pyruvic, Transaminase and alkaline phosphatase이 정상 상한치보다 낮은 경우
[배제]
· TxN1-3M1 종양
· 선암 또는 편평상피세포 외의 다른 조직학적 종류인 경우
· 해당 암을 치료한 적이 있는 경우
· 75세 넘는 경우
· WHO status&gt;1
· 악성 위장관 질환 병력이 있는 경우
· 협심증
· 면역억제 질환</v>
          </cell>
          <cell r="P52">
            <v>49</v>
          </cell>
          <cell r="Q52">
            <v>2</v>
          </cell>
          <cell r="R52">
            <v>24</v>
          </cell>
          <cell r="S52">
            <v>25</v>
          </cell>
          <cell r="T52" t="str">
            <v>49 (24+25)</v>
          </cell>
          <cell r="W52" t="str">
            <v>중재군: 60.5±8.6
대조군: 61.2±8.7</v>
          </cell>
          <cell r="X52" t="str">
            <v>중재군: 8(33.3%)
대조군: 8(32%)</v>
          </cell>
          <cell r="Z52" t="str">
            <v>중재군/대조군 n(%)
T2: 12(50%) / 12(48%)
T3: 12(50%) / 13(52%)</v>
          </cell>
          <cell r="AA52" t="str">
            <v>WHO status</v>
          </cell>
          <cell r="AB52" t="str">
            <v>중재군/대조군 n(%)
0: 21(87.5%) / 22(55%)
1: 3(12.5%) / 3(12%)</v>
          </cell>
          <cell r="AH52" t="str">
            <v>CT+RT+HT</v>
          </cell>
          <cell r="AI52" t="str">
            <v>55.4Gy(41.4+14)</v>
          </cell>
          <cell r="AJ52" t="str">
            <v>1.8Gy 또는 2Gy</v>
          </cell>
          <cell r="AK52" t="str">
            <v>주5일, 6주</v>
          </cell>
          <cell r="AL52" t="str">
            <v>5-FU 1000mg/m2, 
mitomycin-C 15mg/m2 iv</v>
          </cell>
          <cell r="AM52" t="str">
            <v xml:space="preserve">5-FU: 1-4일, 28-31일
mitomycin-C: 1일 </v>
          </cell>
          <cell r="AN52" t="str">
            <v>NR</v>
          </cell>
          <cell r="AQ52">
            <v>43</v>
          </cell>
          <cell r="AR52">
            <v>60</v>
          </cell>
          <cell r="AS52" t="str">
            <v>주 1회, 총 6회</v>
          </cell>
          <cell r="AT52" t="str">
            <v>RT 30분 후 수행</v>
          </cell>
          <cell r="AU52" t="str">
            <v>MW</v>
          </cell>
          <cell r="AV52" t="str">
            <v>433MHz</v>
          </cell>
          <cell r="BB52" t="str">
            <v>CT+RT</v>
          </cell>
        </row>
        <row r="53">
          <cell r="D53">
            <v>7728</v>
          </cell>
          <cell r="E53" t="str">
            <v>Morita (2001)</v>
          </cell>
          <cell r="F53" t="str">
            <v>NRCT</v>
          </cell>
          <cell r="G53" t="str">
            <v>일본</v>
          </cell>
          <cell r="H53">
            <v>1</v>
          </cell>
          <cell r="I53" t="str">
            <v>1989-1995</v>
          </cell>
          <cell r="J53" t="str">
            <v>소화기 및 유방암</v>
          </cell>
          <cell r="K53" t="str">
            <v>식도암</v>
          </cell>
          <cell r="L53" t="str">
            <v>식도암</v>
          </cell>
          <cell r="O53" t="str">
            <v>식도의 편평세포암</v>
          </cell>
          <cell r="P53">
            <v>122</v>
          </cell>
          <cell r="Q53">
            <v>2</v>
          </cell>
          <cell r="R53">
            <v>71</v>
          </cell>
          <cell r="S53">
            <v>62</v>
          </cell>
          <cell r="T53" t="str">
            <v>122 (71+51)</v>
          </cell>
          <cell r="W53" t="str">
            <v>중재군: 61.8±8.9
대조군: 64.4±9.1</v>
          </cell>
          <cell r="X53" t="str">
            <v>중재군: 63(88.7%)
대조군: 46(90.2%)</v>
          </cell>
          <cell r="Y53" t="str">
            <v>중재군/대조군 n(%)
상부식도: 6(8.5%) / 12(23.5%)
중부식도: 45(63.4%) / 26(51.0%)
하부식도: 20(28.2%) / 13(25.5%)</v>
          </cell>
          <cell r="Z53" t="str">
            <v>TNM stage 중재군/대조군 n(%)
I,II: 19(26.8%) / 12(23.5%) 
III, IV: 52(73.2%) / 39(76.5%)</v>
          </cell>
          <cell r="AA53" t="str">
            <v>림프절 전이</v>
          </cell>
          <cell r="AB53" t="str">
            <v>중재군: 37(52.1%) 
대조군: 20(39.2%)</v>
          </cell>
          <cell r="AH53" t="str">
            <v>RT+CT+HT</v>
          </cell>
          <cell r="AN53" t="str">
            <v>local</v>
          </cell>
          <cell r="AO53" t="str">
            <v>Endoradiotherm 200A</v>
          </cell>
          <cell r="AP53" t="str">
            <v>Olympus, Tokyo, Japan</v>
          </cell>
          <cell r="AQ53" t="str">
            <v>42.5-44</v>
          </cell>
          <cell r="AR53">
            <v>30</v>
          </cell>
          <cell r="AS53" t="str">
            <v>총6회</v>
          </cell>
          <cell r="AU53" t="str">
            <v>RF</v>
          </cell>
          <cell r="AV53" t="str">
            <v>NR</v>
          </cell>
          <cell r="BB53" t="str">
            <v>CRT</v>
          </cell>
        </row>
        <row r="54">
          <cell r="D54" t="str">
            <v>7859_3</v>
          </cell>
          <cell r="E54" t="str">
            <v>van der Zee (2000)</v>
          </cell>
          <cell r="F54" t="str">
            <v>RCT</v>
          </cell>
          <cell r="G54" t="str">
            <v>네덜란드</v>
          </cell>
          <cell r="H54">
            <v>11</v>
          </cell>
          <cell r="I54" t="str">
            <v>1990-1996</v>
          </cell>
          <cell r="J54" t="str">
            <v>소화기 및 유방암</v>
          </cell>
          <cell r="K54" t="str">
            <v>항문직장암</v>
          </cell>
          <cell r="L54" t="str">
            <v>국소 진행성 원발 또는 재발 직장암</v>
          </cell>
          <cell r="M54" t="str">
            <v>M0-1</v>
          </cell>
          <cell r="N54" t="str">
            <v>WHO performance score &lt;2</v>
          </cell>
          <cell r="O54" t="str">
            <v>[선택]
· 조직학적으로 진단된 국소 진행서 원발 또는 재발 직장암
· UICC-TNM M0-1
· 기대여명 6개월 이상
· WHO status&lt;2
[배제]
· 심박동기 또는 골반부위에 10cm 이상의 금속임플란트(인공관절 등)가 있는 경우</v>
          </cell>
          <cell r="P54">
            <v>143</v>
          </cell>
          <cell r="Q54">
            <v>2</v>
          </cell>
          <cell r="R54">
            <v>72</v>
          </cell>
          <cell r="S54">
            <v>71</v>
          </cell>
          <cell r="T54" t="str">
            <v>143 (72+71)</v>
          </cell>
          <cell r="W54" t="str">
            <v>중앙값(범위)
중재군: 62(30-77)
대조군: 64(31-85)</v>
          </cell>
          <cell r="X54" t="str">
            <v>중재군: 35(48.6%)
대조군: 37(52.1%)</v>
          </cell>
          <cell r="AA54" t="str">
            <v>WHO status</v>
          </cell>
          <cell r="AB54" t="str">
            <v>중재군/대조군 n(%)
0: 51(70.8%) / 50(70.4%)
1: 16(22.2%) / 16(22.5%)
2: 2(2.8%) / 5(7.0%)
3: 3(4.2%) / 0(0%)</v>
          </cell>
          <cell r="AC54" t="str">
            <v>종양 단계</v>
          </cell>
          <cell r="AD54" t="str">
            <v>원발성: 12(16.7%) / 12(16.9%)
재발: 60(83.3%) / 59(83.1%)</v>
          </cell>
          <cell r="AE54" t="str">
            <v>종양크기</v>
          </cell>
          <cell r="AF54" t="str">
            <v>&lt;60: 14(19.4%) / 35(49.3%)
60-80: 23(31.9%) / 15(21.1%)
&gt;80: 34(47.2%) / 14(19.7%)
모름: 1(3.9%) / 7(9.9%)</v>
          </cell>
          <cell r="AG54" t="str">
            <v>3년</v>
          </cell>
          <cell r="AH54" t="str">
            <v>RT+HT</v>
          </cell>
          <cell r="AI54" t="str">
            <v>평균 56.2Gy(SD 7.1)
· EBRT 46-50Gy
· boost BT 10-24</v>
          </cell>
          <cell r="AJ54" t="str">
            <v>1.8-2.3</v>
          </cell>
          <cell r="AN54" t="str">
            <v>local</v>
          </cell>
          <cell r="AO54" t="str">
            <v>BSD-2000</v>
          </cell>
          <cell r="AP54" t="str">
            <v>BSD Medical Corporation,</v>
          </cell>
          <cell r="AQ54">
            <v>42</v>
          </cell>
          <cell r="AR54" t="str">
            <v>60-90</v>
          </cell>
          <cell r="AS54" t="str">
            <v>주1회, 총 5회</v>
          </cell>
          <cell r="AT54" t="str">
            <v>방사선 치료 1-4시간 뒤 시행</v>
          </cell>
          <cell r="AU54" t="str">
            <v>NR</v>
          </cell>
          <cell r="AV54" t="str">
            <v>NR</v>
          </cell>
          <cell r="AW54" t="str">
            <v>NR</v>
          </cell>
          <cell r="AX54" t="str">
            <v>직장 및 질, 구강온도 측정</v>
          </cell>
          <cell r="AY54" t="str">
            <v>직장 및 질에  Bowman(thermometry) probes를 배치하고 5분마다 온도측정함, 구강온도는 0, 15분, 30분, 60분, 90분마다 측정</v>
          </cell>
          <cell r="BB54" t="str">
            <v>RT</v>
          </cell>
          <cell r="BF54" t="str">
            <v>표준 방사선치료에 온열요법을 병용할 경우 골반부위 종양의 국소 조절 및 생존율을 향상시킬 수 있으나 직장암은 그 향상 정도가 자궁암, 방광암에 비하여 적음</v>
          </cell>
        </row>
        <row r="55">
          <cell r="D55">
            <v>12220</v>
          </cell>
          <cell r="E55" t="str">
            <v>Li (2021)</v>
          </cell>
          <cell r="F55" t="str">
            <v>RCT</v>
          </cell>
          <cell r="G55" t="str">
            <v>중국</v>
          </cell>
          <cell r="H55">
            <v>1</v>
          </cell>
          <cell r="I55" t="str">
            <v>2018-2019</v>
          </cell>
          <cell r="J55" t="str">
            <v>소화기 및 유방암</v>
          </cell>
          <cell r="K55" t="str">
            <v>간암</v>
          </cell>
          <cell r="L55" t="str">
            <v>진행성 간세포암</v>
          </cell>
          <cell r="O55" t="str">
            <v>[선택]
· 진행성 간세포암(HCC) (2018 ESMO Clinical Practice Guidelines on HCC 기준 부합)
· 수술할 수 없고 TACE 진행 예정인 환자
· 기대수명이 3개월 이상
[배제]
· 수술을 받는 환자
· 심각한 신장애가 있는 환자
· 다른 악성 종양이 있는 환자
· 본 연구의 중재치료에 금기가 있는 환자
· 인지 또는 의사소통 장애가 있는 환자
· 치료에 협조하지 않는 환자</v>
          </cell>
          <cell r="P55">
            <v>98</v>
          </cell>
          <cell r="Q55">
            <v>2</v>
          </cell>
          <cell r="R55">
            <v>49</v>
          </cell>
          <cell r="S55">
            <v>49</v>
          </cell>
          <cell r="T55" t="str">
            <v>98 (49+49)</v>
          </cell>
          <cell r="W55" t="str">
            <v>57.71±5.66</v>
          </cell>
          <cell r="X55" t="str">
            <v>중재군: 26(53.06%)
대조군: 27(5510%)</v>
          </cell>
          <cell r="Z55" t="str">
            <v>TNM stage 중재군/대조군 n(%)
III: 11(22.45%) / 12(24.49%)
IV: 38(77.55%) / 37(75.51%)</v>
          </cell>
          <cell r="AA55" t="str">
            <v>병리학적 진단</v>
          </cell>
          <cell r="AB55" t="str">
            <v>중재군/대조군 n(%)
간세포암: 16(32.65%) / 15(30.61%)
담관암종: 20(40.82%) / 21(42.86%)
mixed 간암: 13(26.53%) / 13(26.53%)</v>
          </cell>
          <cell r="AG55" t="str">
            <v>3년</v>
          </cell>
          <cell r="AH55" t="str">
            <v>TACE+HT</v>
          </cell>
          <cell r="AN55" t="str">
            <v>high frequency</v>
          </cell>
          <cell r="AO55" t="str">
            <v>W-1942-ST</v>
          </cell>
          <cell r="AP55" t="str">
            <v>Weihai Zhongheng Medical Equipment Co., Ltd.</v>
          </cell>
          <cell r="AQ55">
            <v>43</v>
          </cell>
          <cell r="AR55">
            <v>60</v>
          </cell>
          <cell r="AS55" t="str">
            <v>48시간 간격, 총 10회</v>
          </cell>
          <cell r="AT55" t="str">
            <v>TACE 수행 3일 후</v>
          </cell>
          <cell r="AV55" t="str">
            <v>13.49 MHz</v>
          </cell>
          <cell r="AW55" t="str">
            <v>NR</v>
          </cell>
          <cell r="AX55" t="str">
            <v>NR</v>
          </cell>
          <cell r="AZ55" t="str">
            <v>TACE 간동맥화학색전술(transcatherter arterial chemoembolization)</v>
          </cell>
          <cell r="BA55" t="str">
            <v>· 항암제 5-FU 500mg/m2 및 oxaliplatin 130mg/m2를 색전제(lipiodol ultra fluid)와 함께 주입
· 1달 간격, 2-3회 수행</v>
          </cell>
          <cell r="BB55" t="str">
            <v>TACE</v>
          </cell>
          <cell r="BF55" t="str">
            <v>진행성 간세포암 환자에서 TACE와 온열치료의 병행요법은 치료효과, 삶의 질, 생존율을 향상시킴</v>
          </cell>
        </row>
        <row r="56">
          <cell r="D56">
            <v>29459</v>
          </cell>
          <cell r="E56" t="str">
            <v>Yea (2014)</v>
          </cell>
          <cell r="F56" t="str">
            <v>NRCT</v>
          </cell>
          <cell r="G56" t="str">
            <v xml:space="preserve">한국 </v>
          </cell>
          <cell r="H56">
            <v>1</v>
          </cell>
          <cell r="I56" t="str">
            <v>1996-2007</v>
          </cell>
          <cell r="J56" t="str">
            <v>소화기 및 유방암</v>
          </cell>
          <cell r="K56" t="str">
            <v>항문직장암</v>
          </cell>
          <cell r="L56" t="str">
            <v>국소 진행성 직장암</v>
          </cell>
          <cell r="M56" t="str">
            <v>cT3-4 or N+</v>
          </cell>
          <cell r="O56" t="str">
            <v>#5496과 동일하나 아래의 경우 제외
· 수술 후 추적관찰 6개월 미만(n=12)
· 이전 복부수술한 적이 있는 경우(n=5)
· 수술 후 방사선치료를 받은 경우(n=13)</v>
          </cell>
          <cell r="P56">
            <v>205</v>
          </cell>
          <cell r="Q56">
            <v>2</v>
          </cell>
          <cell r="R56">
            <v>88</v>
          </cell>
          <cell r="S56">
            <v>117</v>
          </cell>
          <cell r="T56" t="str">
            <v>205 (88+117)</v>
          </cell>
          <cell r="W56" t="str">
            <v>중앙값(범위) 59(18-83)
중재군: 60(33-83)
대조군: 58(18-81)</v>
          </cell>
          <cell r="X56" t="str">
            <v>중재군: 73(83.0%)
대조군: 43(36.8%)</v>
          </cell>
          <cell r="Z56" t="str">
            <v>중재군/대조군, n(%)
cT3 85(96.6%) / 115(98.3%)
cT4: 3(3.4%) / 2(1.7%)
N(-): 59(67.0%) / 77(65.8%)
N(+): 29(33.0%) / 40(34.2%)</v>
          </cell>
          <cell r="AH56" t="str">
            <v>RT+CT+HT</v>
          </cell>
          <cell r="AI56" t="str">
            <v>· 39.6Gy(2003년 이전), 
· 45Gy(2003년 이후)</v>
          </cell>
          <cell r="AJ56">
            <v>1.8</v>
          </cell>
          <cell r="AK56" t="str">
            <v>· 39.6Gy: 22 fractions,
· 45Gy: 25 fractions</v>
          </cell>
          <cell r="AL56" t="str">
            <v>· 수술 전 CT: 5-FU 425mg/m2, leucovorin 20mg/kg, mitomycin C 10mg/m2
· 수술 후 CT(adjuvant CT): 5-FU, leucovorin 동일 regimen</v>
          </cell>
          <cell r="AM56" t="str">
            <v>· 수술 전 CT 2-3 cycles
5-FU: RT 첫주 및 마지막 주에 5일간 infusion
leucovorin: CT수행시 함께 infusion 
mitocmycin: 1일차(총 161명)
· 수술 후 CT: 5-FU, leucovorin 11 cycles</v>
          </cell>
          <cell r="AN56" t="str">
            <v>regional</v>
          </cell>
          <cell r="AO56" t="str">
            <v>Cancermia GHT-RF8</v>
          </cell>
          <cell r="AQ56" t="str">
            <v>39.7</v>
          </cell>
          <cell r="AR56" t="str">
            <v>40-60</v>
          </cell>
          <cell r="AS56" t="str">
            <v>RT 직후, 중앙값 8회(범위 1-12)</v>
          </cell>
          <cell r="AT56" t="str">
            <v>RT 수행 직후</v>
          </cell>
          <cell r="AU56" t="str">
            <v>RF</v>
          </cell>
          <cell r="AV56" t="str">
            <v>8</v>
          </cell>
          <cell r="AW56" t="str">
            <v>min 766±207W
max 975±202W</v>
          </cell>
          <cell r="AX56" t="str">
            <v>직장내 온도 측정</v>
          </cell>
          <cell r="AY56" t="str">
            <v>Thermocouple(Sensor Tech, Trenton, NJ)를 이용하여 직장내 온도측정, 환자당 1-9회</v>
          </cell>
          <cell r="AZ56" t="str">
            <v>수술</v>
          </cell>
          <cell r="BA56" t="str">
            <v>수술: RT 완료 4-6주 후</v>
          </cell>
          <cell r="BB56" t="str">
            <v>CT+RT</v>
          </cell>
          <cell r="BF56" t="str">
            <v>국소 진행성 직장암 환자에 치료적 수술 이전에 방사선항암치료와 함께 받는 온열치료는 수술 후 합병증을 증가시키지 않음</v>
          </cell>
        </row>
        <row r="57">
          <cell r="D57">
            <v>1761</v>
          </cell>
          <cell r="E57" t="str">
            <v>Zhou (2019)</v>
          </cell>
          <cell r="F57" t="str">
            <v>NRCT</v>
          </cell>
          <cell r="J57" t="str">
            <v>흉부종양</v>
          </cell>
          <cell r="K57" t="str">
            <v>폐암</v>
          </cell>
          <cell r="L57" t="str">
            <v>폐암</v>
          </cell>
          <cell r="P57">
            <v>136</v>
          </cell>
          <cell r="R57">
            <v>68</v>
          </cell>
          <cell r="S57">
            <v>68</v>
          </cell>
          <cell r="T57" t="str">
            <v>136 (68+68)</v>
          </cell>
          <cell r="AH57" t="str">
            <v>CT+HT</v>
          </cell>
          <cell r="AN57" t="str">
            <v>-</v>
          </cell>
          <cell r="AO57" t="str">
            <v>HG-2000</v>
          </cell>
          <cell r="AP57" t="str">
            <v>Hejia Medical Equipment
Co., Ltd., Zhuhai, China</v>
          </cell>
          <cell r="AQ57" t="str">
            <v>41-44</v>
          </cell>
          <cell r="AR57" t="str">
            <v>60 min</v>
          </cell>
          <cell r="AS57" t="str">
            <v>3주간 주1회, 총 4회</v>
          </cell>
          <cell r="AU57" t="str">
            <v>RF</v>
          </cell>
          <cell r="AV57" t="str">
            <v>13.56 Hz</v>
          </cell>
          <cell r="BB57" t="str">
            <v>CT</v>
          </cell>
        </row>
        <row r="58">
          <cell r="D58">
            <v>1834</v>
          </cell>
          <cell r="E58" t="str">
            <v>Yang (2019)</v>
          </cell>
          <cell r="F58" t="str">
            <v>NRCT</v>
          </cell>
          <cell r="J58" t="str">
            <v>흉부종양</v>
          </cell>
          <cell r="K58" t="str">
            <v>폐암</v>
          </cell>
          <cell r="L58" t="str">
            <v>폐암</v>
          </cell>
          <cell r="P58">
            <v>93</v>
          </cell>
          <cell r="R58">
            <v>48</v>
          </cell>
          <cell r="S58">
            <v>45</v>
          </cell>
          <cell r="T58" t="str">
            <v>93 (48+45)</v>
          </cell>
          <cell r="AH58" t="str">
            <v>CT+HT</v>
          </cell>
          <cell r="AN58" t="str">
            <v>locoregional</v>
          </cell>
          <cell r="AO58" t="str">
            <v>HY7000-I radiofrequency
deep hyperthermia system</v>
          </cell>
          <cell r="AP58" t="str">
            <v>Nanjing GREATHOPE Corporation,
Nanjing, China</v>
          </cell>
          <cell r="AQ58" t="str">
            <v>40</v>
          </cell>
          <cell r="AR58" t="str">
            <v>median,
50 min</v>
          </cell>
          <cell r="AS58" t="str">
            <v>주2회</v>
          </cell>
          <cell r="AU58" t="str">
            <v>RF</v>
          </cell>
          <cell r="AV58" t="str">
            <v>40.68±1.00</v>
          </cell>
          <cell r="BB58" t="str">
            <v>CT</v>
          </cell>
        </row>
        <row r="59">
          <cell r="D59">
            <v>4997</v>
          </cell>
          <cell r="E59" t="str">
            <v>Wang (2013)</v>
          </cell>
          <cell r="F59" t="str">
            <v>NRCT</v>
          </cell>
          <cell r="J59" t="str">
            <v>흉부종양</v>
          </cell>
          <cell r="K59" t="str">
            <v>폐암</v>
          </cell>
          <cell r="L59" t="str">
            <v>비소세포성 폐암</v>
          </cell>
          <cell r="P59">
            <v>119</v>
          </cell>
          <cell r="R59">
            <v>43</v>
          </cell>
          <cell r="S59">
            <v>39</v>
          </cell>
          <cell r="T59" t="str">
            <v>119 (43+39/37)</v>
          </cell>
          <cell r="U59" t="str">
            <v>대조군 cyberknife 37</v>
          </cell>
          <cell r="AH59" t="str">
            <v>CyberKnife+CT+HT</v>
          </cell>
          <cell r="AN59" t="str">
            <v>-</v>
          </cell>
          <cell r="AO59" t="str">
            <v>NRL‑001 Incoherent Dual RF Hyperthermia System</v>
          </cell>
          <cell r="AP59" t="str">
            <v>Morestep Science &amp;Technology Development Co., Ltd., Changchun, China</v>
          </cell>
          <cell r="AQ59" t="str">
            <v>40-41</v>
          </cell>
          <cell r="AR59" t="str">
            <v>60 min</v>
          </cell>
          <cell r="AS59" t="str">
            <v>주1회</v>
          </cell>
          <cell r="AU59" t="str">
            <v>RF</v>
          </cell>
          <cell r="AV59" t="str">
            <v>30.32±1.5 and 40.68±1.5 MHz</v>
          </cell>
          <cell r="BB59" t="str">
            <v>CyberKnife+CT/CyberKnife</v>
          </cell>
        </row>
        <row r="60">
          <cell r="D60">
            <v>5643</v>
          </cell>
          <cell r="E60" t="str">
            <v>Shen (2011)</v>
          </cell>
          <cell r="F60" t="str">
            <v>RCT</v>
          </cell>
          <cell r="J60" t="str">
            <v>흉부종양</v>
          </cell>
          <cell r="K60" t="str">
            <v>폐암</v>
          </cell>
          <cell r="L60" t="str">
            <v>비소세포성 폐암</v>
          </cell>
          <cell r="P60">
            <v>80</v>
          </cell>
          <cell r="R60">
            <v>40</v>
          </cell>
          <cell r="S60">
            <v>40</v>
          </cell>
          <cell r="T60" t="str">
            <v>80 (40+40)</v>
          </cell>
          <cell r="AH60" t="str">
            <v>CT+RT+HT</v>
          </cell>
          <cell r="AN60" t="str">
            <v>Regional</v>
          </cell>
          <cell r="AO60" t="str">
            <v>HY-7000 RF external heat
system</v>
          </cell>
          <cell r="AQ60" t="str">
            <v>39-42.5</v>
          </cell>
          <cell r="AR60" t="str">
            <v>60 min</v>
          </cell>
          <cell r="AS60" t="str">
            <v>8회</v>
          </cell>
          <cell r="AU60" t="str">
            <v>RF</v>
          </cell>
          <cell r="AV60" t="str">
            <v>40.68 MHz</v>
          </cell>
          <cell r="BB60" t="str">
            <v>CT</v>
          </cell>
        </row>
        <row r="61">
          <cell r="D61">
            <v>6545</v>
          </cell>
          <cell r="E61" t="str">
            <v>Mitsumori (2007)</v>
          </cell>
          <cell r="F61" t="str">
            <v>RCT</v>
          </cell>
          <cell r="J61" t="str">
            <v>흉부종양</v>
          </cell>
          <cell r="K61" t="str">
            <v>폐암</v>
          </cell>
          <cell r="L61" t="str">
            <v>국소 진행성 비소세포폐암</v>
          </cell>
          <cell r="P61">
            <v>80</v>
          </cell>
          <cell r="R61">
            <v>40</v>
          </cell>
          <cell r="S61">
            <v>40</v>
          </cell>
          <cell r="T61" t="str">
            <v>80 (40+40)</v>
          </cell>
          <cell r="AH61" t="str">
            <v>RT+HT</v>
          </cell>
          <cell r="AN61" t="str">
            <v>regional</v>
          </cell>
          <cell r="AQ61" t="str">
            <v>평균40.3</v>
          </cell>
          <cell r="AR61" t="str">
            <v>60 min</v>
          </cell>
          <cell r="AS61" t="str">
            <v>주 1회 (평균4.6회)</v>
          </cell>
          <cell r="AU61" t="str">
            <v>RF</v>
          </cell>
          <cell r="AV61" t="str">
            <v>NR</v>
          </cell>
          <cell r="BB61" t="str">
            <v>RT</v>
          </cell>
        </row>
        <row r="62">
          <cell r="D62">
            <v>7485</v>
          </cell>
          <cell r="E62" t="str">
            <v>Sakurai (2002)</v>
          </cell>
          <cell r="F62" t="str">
            <v>NRCT</v>
          </cell>
          <cell r="J62" t="str">
            <v>흉부종양</v>
          </cell>
          <cell r="K62" t="str">
            <v>폐암</v>
          </cell>
          <cell r="L62" t="str">
            <v>비소세포 폐암</v>
          </cell>
          <cell r="P62">
            <v>26</v>
          </cell>
          <cell r="R62">
            <v>13</v>
          </cell>
          <cell r="S62">
            <v>13</v>
          </cell>
          <cell r="T62" t="str">
            <v>26 (13+13)</v>
          </cell>
          <cell r="AH62" t="str">
            <v>RT+HT</v>
          </cell>
          <cell r="AN62" t="str">
            <v>regional</v>
          </cell>
          <cell r="AO62" t="str">
            <v>Thermox-1000</v>
          </cell>
          <cell r="AQ62">
            <v>42</v>
          </cell>
          <cell r="AR62" t="str">
            <v>45-60 min</v>
          </cell>
          <cell r="AS62" t="str">
            <v>32회</v>
          </cell>
          <cell r="AU62" t="str">
            <v>RF</v>
          </cell>
          <cell r="AV62" t="str">
            <v>NR</v>
          </cell>
          <cell r="BB62" t="str">
            <v>RT</v>
          </cell>
        </row>
        <row r="63">
          <cell r="D63">
            <v>18404</v>
          </cell>
          <cell r="E63" t="str">
            <v>Kim (2015)</v>
          </cell>
          <cell r="F63" t="str">
            <v>NRCT</v>
          </cell>
          <cell r="J63" t="str">
            <v>흉부종양</v>
          </cell>
          <cell r="K63" t="str">
            <v>폐암</v>
          </cell>
          <cell r="L63" t="str">
            <v>폐암</v>
          </cell>
          <cell r="P63">
            <v>210</v>
          </cell>
          <cell r="R63">
            <v>35</v>
          </cell>
          <cell r="S63">
            <v>175</v>
          </cell>
          <cell r="T63" t="str">
            <v>210 (35+175)</v>
          </cell>
          <cell r="AH63" t="str">
            <v>conventional Tx+HT</v>
          </cell>
          <cell r="AN63" t="str">
            <v>regional</v>
          </cell>
          <cell r="AO63" t="str">
            <v>EHY-2000</v>
          </cell>
          <cell r="AQ63" t="str">
            <v>39~42</v>
          </cell>
          <cell r="AR63" t="str">
            <v>60 min</v>
          </cell>
          <cell r="AS63" t="str">
            <v>주 2~3회, 평균 10.3주(1~42 주)</v>
          </cell>
          <cell r="AU63" t="str">
            <v>RF</v>
          </cell>
          <cell r="AV63" t="str">
            <v>13.56 MHz</v>
          </cell>
          <cell r="BB63" t="str">
            <v>conventional Tx</v>
          </cell>
        </row>
        <row r="81">
          <cell r="G81">
            <v>2.8301886792452831E-2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tabSelected="1" zoomScale="85" zoomScaleNormal="85" workbookViewId="0">
      <pane xSplit="11" ySplit="4" topLeftCell="S5" activePane="bottomRight" state="frozen"/>
      <selection pane="topRight" activeCell="L1" sqref="L1"/>
      <selection pane="bottomLeft" activeCell="A5" sqref="A5"/>
      <selection pane="bottomRight" activeCell="J20" sqref="J20"/>
    </sheetView>
  </sheetViews>
  <sheetFormatPr defaultRowHeight="12" x14ac:dyDescent="0.3"/>
  <cols>
    <col min="1" max="1" width="9" style="1"/>
    <col min="2" max="2" width="18" style="1" customWidth="1"/>
    <col min="3" max="3" width="9" style="1"/>
    <col min="4" max="4" width="9" style="23"/>
    <col min="5" max="5" width="13.5" style="1" customWidth="1"/>
    <col min="6" max="6" width="19.75" style="1" customWidth="1"/>
    <col min="7" max="10" width="9" style="1"/>
    <col min="11" max="11" width="13.25" style="1" customWidth="1"/>
    <col min="12" max="12" width="14" style="1" customWidth="1"/>
    <col min="13" max="13" width="27.375" style="1" customWidth="1"/>
    <col min="14" max="14" width="9" style="1"/>
    <col min="15" max="15" width="36.625" style="1" customWidth="1"/>
    <col min="16" max="19" width="9" style="1"/>
    <col min="20" max="20" width="14.75" style="1" customWidth="1"/>
    <col min="21" max="40" width="9" style="1"/>
    <col min="41" max="41" width="11.5" style="1" customWidth="1"/>
    <col min="42" max="42" width="12.125" style="1" customWidth="1"/>
    <col min="43" max="44" width="9" style="1"/>
    <col min="45" max="45" width="19.75" style="1" customWidth="1"/>
    <col min="46" max="16384" width="9" style="1"/>
  </cols>
  <sheetData>
    <row r="1" spans="1:59" ht="26.25" x14ac:dyDescent="0.3">
      <c r="A1" s="44" t="s">
        <v>817</v>
      </c>
      <c r="D1" s="42"/>
    </row>
    <row r="3" spans="1:59" x14ac:dyDescent="0.3">
      <c r="B3" s="16" t="s">
        <v>168</v>
      </c>
      <c r="J3" s="11" t="s">
        <v>160</v>
      </c>
      <c r="K3" s="9"/>
      <c r="L3" s="8"/>
      <c r="M3" s="6" t="s">
        <v>6</v>
      </c>
      <c r="N3" s="7"/>
      <c r="O3" s="8"/>
      <c r="P3" s="6" t="s">
        <v>18</v>
      </c>
      <c r="Q3" s="9"/>
      <c r="R3" s="9"/>
      <c r="S3" s="9"/>
      <c r="T3" s="9"/>
      <c r="U3" s="9"/>
      <c r="V3" s="8"/>
      <c r="W3" s="6" t="s">
        <v>17</v>
      </c>
      <c r="X3" s="9"/>
      <c r="Y3" s="9"/>
      <c r="Z3" s="9"/>
      <c r="AA3" s="9"/>
      <c r="AB3" s="9"/>
      <c r="AC3" s="9"/>
      <c r="AD3" s="9"/>
      <c r="AE3" s="9"/>
      <c r="AF3" s="9"/>
      <c r="AG3" s="8"/>
      <c r="AH3" s="6" t="s">
        <v>28</v>
      </c>
      <c r="AI3" s="9" t="s">
        <v>29</v>
      </c>
      <c r="AJ3" s="9"/>
      <c r="AK3" s="9"/>
      <c r="AL3" s="11" t="s">
        <v>33</v>
      </c>
      <c r="AM3" s="8"/>
      <c r="AN3" s="9" t="s">
        <v>35</v>
      </c>
      <c r="AO3" s="9"/>
      <c r="AP3" s="9"/>
      <c r="AQ3" s="9"/>
      <c r="AR3" s="9"/>
      <c r="AS3" s="9"/>
      <c r="AT3" s="9"/>
      <c r="AU3" s="9"/>
      <c r="AV3" s="9"/>
      <c r="AW3" s="9"/>
      <c r="AX3" s="9"/>
      <c r="AY3" s="9"/>
      <c r="AZ3" s="11" t="s">
        <v>46</v>
      </c>
      <c r="BA3" s="8"/>
      <c r="BB3" s="6" t="s">
        <v>49</v>
      </c>
      <c r="BC3" s="10"/>
      <c r="BD3" s="6" t="s">
        <v>50</v>
      </c>
      <c r="BE3" s="8"/>
      <c r="BF3" s="4" t="s">
        <v>56</v>
      </c>
    </row>
    <row r="4" spans="1:59" s="38" customFormat="1" ht="60" x14ac:dyDescent="0.3">
      <c r="A4" s="35" t="s">
        <v>169</v>
      </c>
      <c r="B4" s="35" t="s">
        <v>772</v>
      </c>
      <c r="C4" s="35" t="s">
        <v>771</v>
      </c>
      <c r="D4" s="37" t="s">
        <v>162</v>
      </c>
      <c r="E4" s="35" t="s">
        <v>0</v>
      </c>
      <c r="F4" s="35" t="s">
        <v>1</v>
      </c>
      <c r="G4" s="35" t="s">
        <v>2</v>
      </c>
      <c r="H4" s="35" t="s">
        <v>4</v>
      </c>
      <c r="I4" s="35" t="s">
        <v>3</v>
      </c>
      <c r="J4" s="36" t="s">
        <v>120</v>
      </c>
      <c r="K4" s="35" t="s">
        <v>5</v>
      </c>
      <c r="L4" s="36" t="s">
        <v>124</v>
      </c>
      <c r="M4" s="36" t="s">
        <v>19</v>
      </c>
      <c r="N4" s="36" t="s">
        <v>14</v>
      </c>
      <c r="O4" s="35" t="s">
        <v>7</v>
      </c>
      <c r="P4" s="35" t="s">
        <v>9</v>
      </c>
      <c r="Q4" s="36" t="s">
        <v>13</v>
      </c>
      <c r="R4" s="35" t="s">
        <v>8</v>
      </c>
      <c r="S4" s="35" t="s">
        <v>10</v>
      </c>
      <c r="T4" s="36" t="s">
        <v>159</v>
      </c>
      <c r="U4" s="36" t="s">
        <v>12</v>
      </c>
      <c r="V4" s="36" t="s">
        <v>11</v>
      </c>
      <c r="W4" s="36" t="s">
        <v>15</v>
      </c>
      <c r="X4" s="35" t="s">
        <v>16</v>
      </c>
      <c r="Y4" s="35" t="s">
        <v>21</v>
      </c>
      <c r="Z4" s="35" t="s">
        <v>20</v>
      </c>
      <c r="AA4" s="35" t="s">
        <v>22</v>
      </c>
      <c r="AB4" s="35" t="s">
        <v>23</v>
      </c>
      <c r="AC4" s="35" t="s">
        <v>24</v>
      </c>
      <c r="AD4" s="35" t="s">
        <v>25</v>
      </c>
      <c r="AE4" s="35" t="s">
        <v>26</v>
      </c>
      <c r="AF4" s="35" t="s">
        <v>27</v>
      </c>
      <c r="AG4" s="35" t="s">
        <v>55</v>
      </c>
      <c r="AH4" s="35" t="s">
        <v>28</v>
      </c>
      <c r="AI4" s="35" t="s">
        <v>31</v>
      </c>
      <c r="AJ4" s="35" t="s">
        <v>32</v>
      </c>
      <c r="AK4" s="35" t="s">
        <v>36</v>
      </c>
      <c r="AL4" s="35" t="s">
        <v>34</v>
      </c>
      <c r="AM4" s="35" t="s">
        <v>30</v>
      </c>
      <c r="AN4" s="36" t="s">
        <v>37</v>
      </c>
      <c r="AO4" s="35" t="s">
        <v>38</v>
      </c>
      <c r="AP4" s="35" t="s">
        <v>136</v>
      </c>
      <c r="AQ4" s="36" t="s">
        <v>145</v>
      </c>
      <c r="AR4" s="35" t="s">
        <v>39</v>
      </c>
      <c r="AS4" s="35" t="s">
        <v>36</v>
      </c>
      <c r="AT4" s="36" t="s">
        <v>40</v>
      </c>
      <c r="AU4" s="35" t="s">
        <v>41</v>
      </c>
      <c r="AV4" s="35" t="s">
        <v>42</v>
      </c>
      <c r="AW4" s="35" t="s">
        <v>43</v>
      </c>
      <c r="AX4" s="36" t="s">
        <v>44</v>
      </c>
      <c r="AY4" s="36" t="s">
        <v>45</v>
      </c>
      <c r="AZ4" s="35" t="s">
        <v>47</v>
      </c>
      <c r="BA4" s="35" t="s">
        <v>48</v>
      </c>
      <c r="BB4" s="35" t="s">
        <v>51</v>
      </c>
      <c r="BC4" s="36" t="s">
        <v>54</v>
      </c>
      <c r="BD4" s="35" t="s">
        <v>52</v>
      </c>
      <c r="BE4" s="35" t="s">
        <v>53</v>
      </c>
      <c r="BF4" s="35" t="s">
        <v>56</v>
      </c>
      <c r="BG4" s="38" t="s">
        <v>530</v>
      </c>
    </row>
    <row r="5" spans="1:59" s="31" customFormat="1" ht="16.5" x14ac:dyDescent="0.3">
      <c r="A5" s="26" t="s">
        <v>177</v>
      </c>
      <c r="B5" s="26">
        <v>1</v>
      </c>
      <c r="C5" s="28">
        <v>2020</v>
      </c>
      <c r="D5" s="26">
        <v>13096</v>
      </c>
      <c r="E5" s="26" t="s">
        <v>773</v>
      </c>
      <c r="F5" s="39" t="s">
        <v>174</v>
      </c>
      <c r="G5" s="26" t="s">
        <v>175</v>
      </c>
      <c r="H5" s="26">
        <v>1</v>
      </c>
      <c r="I5" s="26" t="s">
        <v>760</v>
      </c>
      <c r="J5" s="26" t="s">
        <v>121</v>
      </c>
      <c r="K5" s="26" t="s">
        <v>122</v>
      </c>
      <c r="L5" s="26" t="s">
        <v>788</v>
      </c>
      <c r="M5" s="26" t="s">
        <v>181</v>
      </c>
      <c r="N5" s="26" t="s">
        <v>182</v>
      </c>
      <c r="O5" s="26" t="s">
        <v>185</v>
      </c>
      <c r="P5" s="26">
        <v>210</v>
      </c>
      <c r="Q5" s="26">
        <v>2</v>
      </c>
      <c r="R5" s="28">
        <v>106</v>
      </c>
      <c r="S5" s="28">
        <v>104</v>
      </c>
      <c r="T5" s="28" t="s">
        <v>186</v>
      </c>
      <c r="U5" s="28"/>
      <c r="V5" s="29" t="s">
        <v>187</v>
      </c>
      <c r="W5" s="26" t="s">
        <v>190</v>
      </c>
      <c r="X5" s="30">
        <v>0</v>
      </c>
      <c r="Y5" s="26" t="s">
        <v>188</v>
      </c>
      <c r="Z5" s="26" t="s">
        <v>376</v>
      </c>
      <c r="AA5" s="26" t="s">
        <v>189</v>
      </c>
      <c r="AB5" s="30">
        <v>0.51</v>
      </c>
      <c r="AC5" s="26" t="s">
        <v>191</v>
      </c>
      <c r="AD5" s="26" t="s">
        <v>192</v>
      </c>
      <c r="AE5" s="26" t="s">
        <v>193</v>
      </c>
      <c r="AF5" s="26" t="s">
        <v>761</v>
      </c>
      <c r="AG5" s="26" t="s">
        <v>194</v>
      </c>
      <c r="AH5" s="39" t="s">
        <v>784</v>
      </c>
      <c r="AI5" s="26">
        <v>84.7</v>
      </c>
      <c r="AJ5" s="26" t="s">
        <v>300</v>
      </c>
      <c r="AK5" s="26" t="s">
        <v>196</v>
      </c>
      <c r="AL5" s="26" t="s">
        <v>195</v>
      </c>
      <c r="AM5" s="26" t="s">
        <v>203</v>
      </c>
      <c r="AN5" s="26" t="s">
        <v>130</v>
      </c>
      <c r="AO5" s="26" t="s">
        <v>137</v>
      </c>
      <c r="AP5" s="26" t="s">
        <v>765</v>
      </c>
      <c r="AQ5" s="26" t="s">
        <v>143</v>
      </c>
      <c r="AR5" s="26">
        <v>55</v>
      </c>
      <c r="AS5" s="26" t="s">
        <v>200</v>
      </c>
      <c r="AT5" s="40" t="s">
        <v>201</v>
      </c>
      <c r="AU5" s="26" t="s">
        <v>147</v>
      </c>
      <c r="AV5" s="26" t="s">
        <v>148</v>
      </c>
      <c r="AW5" s="26" t="s">
        <v>202</v>
      </c>
      <c r="AX5" s="26" t="s">
        <v>205</v>
      </c>
      <c r="AY5" s="26" t="s">
        <v>204</v>
      </c>
      <c r="AZ5" s="26"/>
      <c r="BA5" s="26"/>
      <c r="BB5" s="26" t="s">
        <v>128</v>
      </c>
      <c r="BC5" s="26"/>
      <c r="BD5" s="26"/>
      <c r="BE5" s="26"/>
      <c r="BF5" s="26" t="s">
        <v>179</v>
      </c>
    </row>
    <row r="6" spans="1:59" s="31" customFormat="1" ht="16.5" x14ac:dyDescent="0.3">
      <c r="A6" s="26" t="s">
        <v>176</v>
      </c>
      <c r="B6" s="26">
        <v>1</v>
      </c>
      <c r="C6" s="28">
        <v>2019</v>
      </c>
      <c r="D6" s="26">
        <v>1729</v>
      </c>
      <c r="E6" s="26" t="s">
        <v>774</v>
      </c>
      <c r="F6" s="39" t="s">
        <v>174</v>
      </c>
      <c r="G6" s="26" t="s">
        <v>175</v>
      </c>
      <c r="H6" s="26">
        <v>1</v>
      </c>
      <c r="I6" s="26" t="s">
        <v>760</v>
      </c>
      <c r="J6" s="26" t="s">
        <v>121</v>
      </c>
      <c r="K6" s="26" t="s">
        <v>122</v>
      </c>
      <c r="L6" s="26" t="s">
        <v>788</v>
      </c>
      <c r="M6" s="26" t="s">
        <v>181</v>
      </c>
      <c r="N6" s="26" t="s">
        <v>182</v>
      </c>
      <c r="O6" s="26" t="s">
        <v>185</v>
      </c>
      <c r="P6" s="26">
        <v>210</v>
      </c>
      <c r="Q6" s="26">
        <v>2</v>
      </c>
      <c r="R6" s="28">
        <v>106</v>
      </c>
      <c r="S6" s="28">
        <v>104</v>
      </c>
      <c r="T6" s="28" t="s">
        <v>186</v>
      </c>
      <c r="U6" s="28"/>
      <c r="V6" s="29" t="s">
        <v>187</v>
      </c>
      <c r="W6" s="26" t="s">
        <v>190</v>
      </c>
      <c r="X6" s="30">
        <v>0</v>
      </c>
      <c r="Y6" s="26" t="s">
        <v>188</v>
      </c>
      <c r="Z6" s="26" t="s">
        <v>376</v>
      </c>
      <c r="AA6" s="26" t="s">
        <v>189</v>
      </c>
      <c r="AB6" s="30">
        <v>0.51</v>
      </c>
      <c r="AC6" s="26" t="s">
        <v>191</v>
      </c>
      <c r="AD6" s="26" t="s">
        <v>192</v>
      </c>
      <c r="AE6" s="26" t="s">
        <v>193</v>
      </c>
      <c r="AF6" s="26" t="s">
        <v>761</v>
      </c>
      <c r="AG6" s="26" t="s">
        <v>194</v>
      </c>
      <c r="AH6" s="26" t="s">
        <v>784</v>
      </c>
      <c r="AI6" s="26">
        <v>84.7</v>
      </c>
      <c r="AJ6" s="26" t="s">
        <v>300</v>
      </c>
      <c r="AK6" s="26" t="s">
        <v>196</v>
      </c>
      <c r="AL6" s="26" t="s">
        <v>195</v>
      </c>
      <c r="AM6" s="26" t="s">
        <v>203</v>
      </c>
      <c r="AN6" s="26" t="s">
        <v>130</v>
      </c>
      <c r="AO6" s="26" t="s">
        <v>137</v>
      </c>
      <c r="AP6" s="26" t="s">
        <v>765</v>
      </c>
      <c r="AQ6" s="26" t="s">
        <v>143</v>
      </c>
      <c r="AR6" s="26">
        <v>55</v>
      </c>
      <c r="AS6" s="26" t="s">
        <v>200</v>
      </c>
      <c r="AT6" s="40" t="s">
        <v>201</v>
      </c>
      <c r="AU6" s="26" t="s">
        <v>147</v>
      </c>
      <c r="AV6" s="26" t="s">
        <v>148</v>
      </c>
      <c r="AW6" s="26" t="s">
        <v>202</v>
      </c>
      <c r="AX6" s="26" t="s">
        <v>205</v>
      </c>
      <c r="AY6" s="26" t="s">
        <v>204</v>
      </c>
      <c r="AZ6" s="26"/>
      <c r="BA6" s="26"/>
      <c r="BB6" s="26" t="s">
        <v>128</v>
      </c>
      <c r="BC6" s="26"/>
      <c r="BD6" s="26"/>
      <c r="BE6" s="26"/>
      <c r="BF6" s="26" t="s">
        <v>178</v>
      </c>
    </row>
    <row r="7" spans="1:59" s="31" customFormat="1" ht="16.5" x14ac:dyDescent="0.3">
      <c r="A7" s="26">
        <v>1</v>
      </c>
      <c r="B7" s="26">
        <v>2</v>
      </c>
      <c r="C7" s="28">
        <v>2020</v>
      </c>
      <c r="D7" s="26">
        <v>1157</v>
      </c>
      <c r="E7" s="26" t="s">
        <v>775</v>
      </c>
      <c r="F7" s="39" t="s">
        <v>119</v>
      </c>
      <c r="G7" s="26" t="s">
        <v>239</v>
      </c>
      <c r="H7" s="26">
        <v>1</v>
      </c>
      <c r="I7" s="26" t="s">
        <v>240</v>
      </c>
      <c r="J7" s="26" t="s">
        <v>121</v>
      </c>
      <c r="K7" s="26" t="s">
        <v>122</v>
      </c>
      <c r="L7" s="26" t="s">
        <v>789</v>
      </c>
      <c r="M7" s="26" t="s">
        <v>241</v>
      </c>
      <c r="N7" s="26" t="s">
        <v>242</v>
      </c>
      <c r="O7" s="26" t="s">
        <v>243</v>
      </c>
      <c r="P7" s="26">
        <v>435</v>
      </c>
      <c r="Q7" s="26">
        <v>2</v>
      </c>
      <c r="R7" s="28">
        <v>217</v>
      </c>
      <c r="S7" s="28">
        <v>218</v>
      </c>
      <c r="T7" s="28" t="s">
        <v>290</v>
      </c>
      <c r="U7" s="28"/>
      <c r="V7" s="29" t="s">
        <v>291</v>
      </c>
      <c r="W7" s="26" t="s">
        <v>292</v>
      </c>
      <c r="X7" s="30">
        <v>0</v>
      </c>
      <c r="Y7" s="26" t="s">
        <v>188</v>
      </c>
      <c r="Z7" s="26" t="s">
        <v>377</v>
      </c>
      <c r="AA7" s="26" t="s">
        <v>294</v>
      </c>
      <c r="AB7" s="26" t="s">
        <v>293</v>
      </c>
      <c r="AC7" s="26" t="s">
        <v>295</v>
      </c>
      <c r="AD7" s="26" t="s">
        <v>296</v>
      </c>
      <c r="AE7" s="26" t="s">
        <v>297</v>
      </c>
      <c r="AF7" s="26" t="s">
        <v>298</v>
      </c>
      <c r="AG7" s="26" t="s">
        <v>299</v>
      </c>
      <c r="AH7" s="39" t="s">
        <v>784</v>
      </c>
      <c r="AI7" s="26">
        <v>70.400000000000006</v>
      </c>
      <c r="AJ7" s="26" t="s">
        <v>301</v>
      </c>
      <c r="AK7" s="26" t="s">
        <v>386</v>
      </c>
      <c r="AL7" s="26" t="s">
        <v>302</v>
      </c>
      <c r="AM7" s="26" t="s">
        <v>303</v>
      </c>
      <c r="AN7" s="26" t="s">
        <v>130</v>
      </c>
      <c r="AO7" s="26" t="s">
        <v>138</v>
      </c>
      <c r="AP7" s="26" t="s">
        <v>139</v>
      </c>
      <c r="AQ7" s="26" t="s">
        <v>803</v>
      </c>
      <c r="AR7" s="26">
        <v>60</v>
      </c>
      <c r="AS7" s="26" t="s">
        <v>154</v>
      </c>
      <c r="AT7" s="40" t="s">
        <v>306</v>
      </c>
      <c r="AU7" s="26" t="s">
        <v>147</v>
      </c>
      <c r="AV7" s="26" t="s">
        <v>304</v>
      </c>
      <c r="AW7" s="26" t="s">
        <v>305</v>
      </c>
      <c r="AX7" s="26" t="s">
        <v>307</v>
      </c>
      <c r="AY7" s="26" t="s">
        <v>308</v>
      </c>
      <c r="AZ7" s="26"/>
      <c r="BA7" s="26"/>
      <c r="BB7" s="26" t="s">
        <v>128</v>
      </c>
      <c r="BC7" s="26"/>
      <c r="BD7" s="26"/>
      <c r="BE7" s="26"/>
      <c r="BF7" s="26" t="s">
        <v>309</v>
      </c>
    </row>
    <row r="8" spans="1:59" s="31" customFormat="1" ht="16.5" x14ac:dyDescent="0.3">
      <c r="A8" s="26">
        <v>1</v>
      </c>
      <c r="B8" s="26">
        <v>3</v>
      </c>
      <c r="C8" s="28">
        <v>2016</v>
      </c>
      <c r="D8" s="26">
        <v>3400</v>
      </c>
      <c r="E8" s="26" t="s">
        <v>776</v>
      </c>
      <c r="F8" s="39" t="s">
        <v>119</v>
      </c>
      <c r="G8" s="26" t="s">
        <v>244</v>
      </c>
      <c r="H8" s="26">
        <v>5</v>
      </c>
      <c r="I8" s="26" t="s">
        <v>381</v>
      </c>
      <c r="J8" s="26" t="s">
        <v>121</v>
      </c>
      <c r="K8" s="26" t="s">
        <v>122</v>
      </c>
      <c r="L8" s="26" t="s">
        <v>790</v>
      </c>
      <c r="M8" s="26" t="s">
        <v>372</v>
      </c>
      <c r="N8" s="26" t="s">
        <v>373</v>
      </c>
      <c r="O8" s="26" t="s">
        <v>371</v>
      </c>
      <c r="P8" s="26">
        <v>101</v>
      </c>
      <c r="Q8" s="26">
        <v>2</v>
      </c>
      <c r="R8" s="28">
        <v>51</v>
      </c>
      <c r="S8" s="28">
        <v>50</v>
      </c>
      <c r="T8" s="28" t="s">
        <v>777</v>
      </c>
      <c r="U8" s="28"/>
      <c r="V8" s="29" t="s">
        <v>374</v>
      </c>
      <c r="W8" s="26" t="s">
        <v>375</v>
      </c>
      <c r="X8" s="30">
        <v>0</v>
      </c>
      <c r="Y8" s="26" t="s">
        <v>188</v>
      </c>
      <c r="Z8" s="26" t="s">
        <v>378</v>
      </c>
      <c r="AA8" s="26" t="s">
        <v>379</v>
      </c>
      <c r="AB8" s="26" t="s">
        <v>380</v>
      </c>
      <c r="AC8" s="26"/>
      <c r="AD8" s="26"/>
      <c r="AE8" s="26"/>
      <c r="AF8" s="26"/>
      <c r="AG8" s="26" t="s">
        <v>395</v>
      </c>
      <c r="AH8" s="39" t="s">
        <v>784</v>
      </c>
      <c r="AI8" s="26" t="s">
        <v>457</v>
      </c>
      <c r="AJ8" s="26" t="s">
        <v>382</v>
      </c>
      <c r="AK8" s="26" t="s">
        <v>383</v>
      </c>
      <c r="AL8" s="26" t="s">
        <v>384</v>
      </c>
      <c r="AM8" s="26" t="s">
        <v>385</v>
      </c>
      <c r="AN8" s="26" t="s">
        <v>131</v>
      </c>
      <c r="AO8" s="26" t="s">
        <v>135</v>
      </c>
      <c r="AP8" s="26" t="s">
        <v>764</v>
      </c>
      <c r="AQ8" s="26" t="s">
        <v>125</v>
      </c>
      <c r="AR8" s="26">
        <v>60</v>
      </c>
      <c r="AS8" s="26" t="s">
        <v>153</v>
      </c>
      <c r="AT8" s="40" t="s">
        <v>388</v>
      </c>
      <c r="AU8" s="26" t="s">
        <v>147</v>
      </c>
      <c r="AV8" s="26" t="s">
        <v>150</v>
      </c>
      <c r="AW8" s="26" t="s">
        <v>387</v>
      </c>
      <c r="AX8" s="26" t="s">
        <v>461</v>
      </c>
      <c r="AY8" s="26" t="s">
        <v>463</v>
      </c>
      <c r="AZ8" s="26"/>
      <c r="BA8" s="26"/>
      <c r="BB8" s="26" t="s">
        <v>128</v>
      </c>
      <c r="BC8" s="26"/>
      <c r="BD8" s="26"/>
      <c r="BE8" s="26"/>
      <c r="BF8" s="26" t="s">
        <v>389</v>
      </c>
    </row>
    <row r="9" spans="1:59" s="31" customFormat="1" ht="16.5" x14ac:dyDescent="0.3">
      <c r="A9" s="26" t="s">
        <v>506</v>
      </c>
      <c r="B9" s="26">
        <v>4</v>
      </c>
      <c r="C9" s="28">
        <v>2008</v>
      </c>
      <c r="D9" s="26">
        <v>6416</v>
      </c>
      <c r="E9" s="26" t="s">
        <v>507</v>
      </c>
      <c r="F9" s="39" t="s">
        <v>528</v>
      </c>
      <c r="G9" s="26" t="s">
        <v>501</v>
      </c>
      <c r="H9" s="26">
        <v>11</v>
      </c>
      <c r="I9" s="26" t="s">
        <v>502</v>
      </c>
      <c r="J9" s="26" t="s">
        <v>166</v>
      </c>
      <c r="K9" s="26" t="s">
        <v>165</v>
      </c>
      <c r="L9" s="26" t="s">
        <v>791</v>
      </c>
      <c r="M9" s="26" t="s">
        <v>498</v>
      </c>
      <c r="N9" s="26" t="s">
        <v>503</v>
      </c>
      <c r="O9" s="26" t="s">
        <v>504</v>
      </c>
      <c r="P9" s="26">
        <v>114</v>
      </c>
      <c r="Q9" s="26">
        <v>2</v>
      </c>
      <c r="R9" s="28">
        <v>58</v>
      </c>
      <c r="S9" s="28">
        <v>56</v>
      </c>
      <c r="T9" s="28" t="s">
        <v>167</v>
      </c>
      <c r="U9" s="28"/>
      <c r="V9" s="29" t="s">
        <v>535</v>
      </c>
      <c r="W9" s="39" t="s">
        <v>762</v>
      </c>
      <c r="X9" s="30">
        <v>0</v>
      </c>
      <c r="Y9" s="26" t="s">
        <v>188</v>
      </c>
      <c r="Z9" s="26" t="s">
        <v>508</v>
      </c>
      <c r="AA9" s="26" t="s">
        <v>379</v>
      </c>
      <c r="AB9" s="26" t="s">
        <v>509</v>
      </c>
      <c r="AC9" s="26" t="s">
        <v>510</v>
      </c>
      <c r="AD9" s="26" t="s">
        <v>511</v>
      </c>
      <c r="AE9" s="26" t="s">
        <v>512</v>
      </c>
      <c r="AF9" s="26" t="s">
        <v>513</v>
      </c>
      <c r="AG9" s="26" t="s">
        <v>515</v>
      </c>
      <c r="AH9" s="26" t="s">
        <v>785</v>
      </c>
      <c r="AI9" s="26" t="s">
        <v>517</v>
      </c>
      <c r="AJ9" s="26" t="s">
        <v>518</v>
      </c>
      <c r="AK9" s="26" t="s">
        <v>522</v>
      </c>
      <c r="AL9" s="26"/>
      <c r="AM9" s="26"/>
      <c r="AN9" s="26" t="s">
        <v>129</v>
      </c>
      <c r="AO9" s="26" t="s">
        <v>519</v>
      </c>
      <c r="AP9" s="26" t="s">
        <v>763</v>
      </c>
      <c r="AQ9" s="26">
        <v>42</v>
      </c>
      <c r="AR9" s="26" t="s">
        <v>799</v>
      </c>
      <c r="AS9" s="26" t="s">
        <v>520</v>
      </c>
      <c r="AT9" s="40" t="s">
        <v>521</v>
      </c>
      <c r="AU9" s="26" t="s">
        <v>133</v>
      </c>
      <c r="AV9" s="26" t="s">
        <v>133</v>
      </c>
      <c r="AW9" s="26" t="s">
        <v>505</v>
      </c>
      <c r="AX9" s="26" t="s">
        <v>524</v>
      </c>
      <c r="AY9" s="26" t="s">
        <v>523</v>
      </c>
      <c r="AZ9" s="26"/>
      <c r="BA9" s="26"/>
      <c r="BB9" s="26" t="s">
        <v>126</v>
      </c>
      <c r="BC9" s="26"/>
      <c r="BD9" s="26"/>
      <c r="BE9" s="26"/>
      <c r="BF9" s="26" t="s">
        <v>527</v>
      </c>
      <c r="BG9" s="31" t="s">
        <v>550</v>
      </c>
    </row>
    <row r="10" spans="1:59" s="31" customFormat="1" ht="16.5" x14ac:dyDescent="0.3">
      <c r="A10" s="26" t="s">
        <v>506</v>
      </c>
      <c r="B10" s="26">
        <v>4</v>
      </c>
      <c r="C10" s="28">
        <v>2002</v>
      </c>
      <c r="D10" s="26">
        <v>7587</v>
      </c>
      <c r="E10" s="26" t="s">
        <v>496</v>
      </c>
      <c r="F10" s="39" t="s">
        <v>528</v>
      </c>
      <c r="G10" s="26" t="s">
        <v>501</v>
      </c>
      <c r="H10" s="26">
        <v>11</v>
      </c>
      <c r="I10" s="26" t="s">
        <v>502</v>
      </c>
      <c r="J10" s="26" t="s">
        <v>166</v>
      </c>
      <c r="K10" s="26" t="s">
        <v>165</v>
      </c>
      <c r="L10" s="26" t="s">
        <v>791</v>
      </c>
      <c r="M10" s="26" t="s">
        <v>498</v>
      </c>
      <c r="N10" s="26" t="s">
        <v>503</v>
      </c>
      <c r="O10" s="26" t="s">
        <v>504</v>
      </c>
      <c r="P10" s="26">
        <v>114</v>
      </c>
      <c r="Q10" s="26">
        <v>2</v>
      </c>
      <c r="R10" s="28">
        <v>58</v>
      </c>
      <c r="S10" s="28">
        <v>56</v>
      </c>
      <c r="T10" s="28" t="s">
        <v>167</v>
      </c>
      <c r="U10" s="28"/>
      <c r="V10" s="29" t="s">
        <v>535</v>
      </c>
      <c r="W10" s="39" t="s">
        <v>762</v>
      </c>
      <c r="X10" s="30">
        <v>0</v>
      </c>
      <c r="Y10" s="26" t="s">
        <v>188</v>
      </c>
      <c r="Z10" s="26" t="s">
        <v>508</v>
      </c>
      <c r="AA10" s="26" t="s">
        <v>379</v>
      </c>
      <c r="AB10" s="26" t="s">
        <v>509</v>
      </c>
      <c r="AC10" s="26" t="s">
        <v>510</v>
      </c>
      <c r="AD10" s="26" t="s">
        <v>511</v>
      </c>
      <c r="AE10" s="26" t="s">
        <v>512</v>
      </c>
      <c r="AF10" s="26" t="s">
        <v>513</v>
      </c>
      <c r="AG10" s="26" t="s">
        <v>514</v>
      </c>
      <c r="AH10" s="26" t="s">
        <v>785</v>
      </c>
      <c r="AI10" s="26" t="s">
        <v>517</v>
      </c>
      <c r="AJ10" s="26" t="s">
        <v>518</v>
      </c>
      <c r="AK10" s="26" t="s">
        <v>522</v>
      </c>
      <c r="AL10" s="26"/>
      <c r="AM10" s="26"/>
      <c r="AN10" s="26" t="s">
        <v>129</v>
      </c>
      <c r="AO10" s="26" t="s">
        <v>519</v>
      </c>
      <c r="AP10" s="26" t="s">
        <v>763</v>
      </c>
      <c r="AQ10" s="26">
        <v>42</v>
      </c>
      <c r="AR10" s="26" t="s">
        <v>799</v>
      </c>
      <c r="AS10" s="26" t="s">
        <v>520</v>
      </c>
      <c r="AT10" s="40" t="s">
        <v>521</v>
      </c>
      <c r="AU10" s="26" t="s">
        <v>133</v>
      </c>
      <c r="AV10" s="26" t="s">
        <v>133</v>
      </c>
      <c r="AW10" s="26" t="s">
        <v>505</v>
      </c>
      <c r="AX10" s="26" t="s">
        <v>524</v>
      </c>
      <c r="AY10" s="26" t="s">
        <v>523</v>
      </c>
      <c r="AZ10" s="26"/>
      <c r="BA10" s="26"/>
      <c r="BB10" s="26" t="s">
        <v>126</v>
      </c>
      <c r="BC10" s="26"/>
      <c r="BD10" s="26"/>
      <c r="BE10" s="26"/>
      <c r="BF10" s="26" t="s">
        <v>526</v>
      </c>
      <c r="BG10" s="31" t="s">
        <v>549</v>
      </c>
    </row>
    <row r="11" spans="1:59" s="31" customFormat="1" ht="16.5" x14ac:dyDescent="0.3">
      <c r="A11" s="26" t="s">
        <v>506</v>
      </c>
      <c r="B11" s="26">
        <v>4</v>
      </c>
      <c r="C11" s="28">
        <v>2000</v>
      </c>
      <c r="D11" s="37" t="s">
        <v>497</v>
      </c>
      <c r="E11" s="26" t="s">
        <v>117</v>
      </c>
      <c r="F11" s="39" t="s">
        <v>528</v>
      </c>
      <c r="G11" s="39" t="s">
        <v>501</v>
      </c>
      <c r="H11" s="26">
        <v>11</v>
      </c>
      <c r="I11" s="26" t="s">
        <v>502</v>
      </c>
      <c r="J11" s="26" t="s">
        <v>166</v>
      </c>
      <c r="K11" s="26" t="s">
        <v>165</v>
      </c>
      <c r="L11" s="26" t="s">
        <v>791</v>
      </c>
      <c r="M11" s="26" t="s">
        <v>498</v>
      </c>
      <c r="N11" s="26" t="s">
        <v>503</v>
      </c>
      <c r="O11" s="26" t="s">
        <v>504</v>
      </c>
      <c r="P11" s="26">
        <v>114</v>
      </c>
      <c r="Q11" s="26">
        <v>2</v>
      </c>
      <c r="R11" s="28">
        <v>58</v>
      </c>
      <c r="S11" s="28">
        <v>56</v>
      </c>
      <c r="T11" s="28" t="s">
        <v>167</v>
      </c>
      <c r="U11" s="28"/>
      <c r="V11" s="29" t="s">
        <v>535</v>
      </c>
      <c r="W11" s="26" t="s">
        <v>762</v>
      </c>
      <c r="X11" s="30">
        <v>0</v>
      </c>
      <c r="Y11" s="26" t="s">
        <v>188</v>
      </c>
      <c r="Z11" s="26" t="s">
        <v>508</v>
      </c>
      <c r="AA11" s="26" t="s">
        <v>379</v>
      </c>
      <c r="AB11" s="26" t="s">
        <v>509</v>
      </c>
      <c r="AC11" s="26" t="s">
        <v>510</v>
      </c>
      <c r="AD11" s="26" t="s">
        <v>511</v>
      </c>
      <c r="AE11" s="26" t="s">
        <v>512</v>
      </c>
      <c r="AF11" s="26" t="s">
        <v>513</v>
      </c>
      <c r="AG11" s="26" t="s">
        <v>514</v>
      </c>
      <c r="AH11" s="26" t="s">
        <v>785</v>
      </c>
      <c r="AI11" s="26" t="s">
        <v>529</v>
      </c>
      <c r="AJ11" s="26" t="s">
        <v>518</v>
      </c>
      <c r="AK11" s="26" t="s">
        <v>522</v>
      </c>
      <c r="AL11" s="26"/>
      <c r="AM11" s="26"/>
      <c r="AN11" s="26" t="s">
        <v>129</v>
      </c>
      <c r="AO11" s="26" t="s">
        <v>519</v>
      </c>
      <c r="AP11" s="26" t="s">
        <v>763</v>
      </c>
      <c r="AQ11" s="26">
        <v>42</v>
      </c>
      <c r="AR11" s="26" t="s">
        <v>799</v>
      </c>
      <c r="AS11" s="26" t="s">
        <v>520</v>
      </c>
      <c r="AT11" s="40" t="s">
        <v>521</v>
      </c>
      <c r="AU11" s="26" t="s">
        <v>133</v>
      </c>
      <c r="AV11" s="26" t="s">
        <v>133</v>
      </c>
      <c r="AW11" s="26" t="s">
        <v>505</v>
      </c>
      <c r="AX11" s="26" t="s">
        <v>524</v>
      </c>
      <c r="AY11" s="26" t="s">
        <v>523</v>
      </c>
      <c r="AZ11" s="26"/>
      <c r="BA11" s="26"/>
      <c r="BB11" s="26" t="s">
        <v>126</v>
      </c>
      <c r="BC11" s="26"/>
      <c r="BD11" s="26"/>
      <c r="BE11" s="26"/>
      <c r="BF11" s="26" t="s">
        <v>525</v>
      </c>
      <c r="BG11" s="31" t="s">
        <v>550</v>
      </c>
    </row>
    <row r="12" spans="1:59" s="31" customFormat="1" ht="16.5" x14ac:dyDescent="0.3">
      <c r="A12" s="26">
        <v>1</v>
      </c>
      <c r="B12" s="26">
        <v>5</v>
      </c>
      <c r="C12" s="28">
        <v>2005</v>
      </c>
      <c r="D12" s="26">
        <v>7019</v>
      </c>
      <c r="E12" s="26" t="s">
        <v>116</v>
      </c>
      <c r="F12" s="39" t="s">
        <v>119</v>
      </c>
      <c r="G12" s="26" t="s">
        <v>576</v>
      </c>
      <c r="H12" s="26">
        <v>5</v>
      </c>
      <c r="I12" s="26" t="s">
        <v>577</v>
      </c>
      <c r="J12" s="26" t="s">
        <v>121</v>
      </c>
      <c r="K12" s="26" t="s">
        <v>122</v>
      </c>
      <c r="L12" s="26" t="s">
        <v>792</v>
      </c>
      <c r="M12" s="26" t="s">
        <v>578</v>
      </c>
      <c r="N12" s="26" t="s">
        <v>579</v>
      </c>
      <c r="O12" s="26" t="s">
        <v>580</v>
      </c>
      <c r="P12" s="26">
        <v>110</v>
      </c>
      <c r="Q12" s="26">
        <v>2</v>
      </c>
      <c r="R12" s="28">
        <v>55</v>
      </c>
      <c r="S12" s="28">
        <v>55</v>
      </c>
      <c r="T12" s="28" t="s">
        <v>778</v>
      </c>
      <c r="U12" s="28"/>
      <c r="V12" s="26" t="s">
        <v>593</v>
      </c>
      <c r="W12" s="26" t="s">
        <v>594</v>
      </c>
      <c r="X12" s="30">
        <v>0</v>
      </c>
      <c r="Y12" s="26" t="s">
        <v>188</v>
      </c>
      <c r="Z12" s="29" t="s">
        <v>595</v>
      </c>
      <c r="AA12" s="26" t="s">
        <v>379</v>
      </c>
      <c r="AB12" s="26" t="s">
        <v>596</v>
      </c>
      <c r="AC12" s="26" t="s">
        <v>598</v>
      </c>
      <c r="AD12" s="26" t="s">
        <v>599</v>
      </c>
      <c r="AE12" s="26" t="s">
        <v>512</v>
      </c>
      <c r="AF12" s="26" t="s">
        <v>597</v>
      </c>
      <c r="AG12" s="26" t="s">
        <v>779</v>
      </c>
      <c r="AH12" s="26" t="s">
        <v>785</v>
      </c>
      <c r="AI12" s="26" t="s">
        <v>582</v>
      </c>
      <c r="AJ12" s="26" t="s">
        <v>583</v>
      </c>
      <c r="AK12" s="26" t="s">
        <v>584</v>
      </c>
      <c r="AL12" s="26"/>
      <c r="AM12" s="26"/>
      <c r="AN12" s="26" t="s">
        <v>131</v>
      </c>
      <c r="AO12" s="26" t="s">
        <v>585</v>
      </c>
      <c r="AP12" s="26" t="s">
        <v>764</v>
      </c>
      <c r="AQ12" s="26">
        <v>41.6</v>
      </c>
      <c r="AR12" s="26">
        <v>60</v>
      </c>
      <c r="AS12" s="26" t="s">
        <v>586</v>
      </c>
      <c r="AT12" s="40" t="s">
        <v>587</v>
      </c>
      <c r="AU12" s="26" t="s">
        <v>588</v>
      </c>
      <c r="AV12" s="26" t="s">
        <v>589</v>
      </c>
      <c r="AW12" s="26" t="s">
        <v>590</v>
      </c>
      <c r="AX12" s="26" t="s">
        <v>591</v>
      </c>
      <c r="AY12" s="26" t="s">
        <v>592</v>
      </c>
      <c r="AZ12" s="26"/>
      <c r="BA12" s="26"/>
      <c r="BB12" s="26" t="s">
        <v>126</v>
      </c>
      <c r="BC12" s="26"/>
      <c r="BD12" s="26"/>
      <c r="BE12" s="26"/>
      <c r="BF12" s="26" t="s">
        <v>600</v>
      </c>
    </row>
    <row r="13" spans="1:59" s="31" customFormat="1" ht="16.5" x14ac:dyDescent="0.3">
      <c r="A13" s="26">
        <v>1</v>
      </c>
      <c r="B13" s="26">
        <v>6</v>
      </c>
      <c r="C13" s="28">
        <v>2001</v>
      </c>
      <c r="D13" s="26">
        <v>21678</v>
      </c>
      <c r="E13" s="26" t="s">
        <v>442</v>
      </c>
      <c r="F13" s="39" t="s">
        <v>443</v>
      </c>
      <c r="G13" s="26" t="s">
        <v>444</v>
      </c>
      <c r="H13" s="26">
        <v>1</v>
      </c>
      <c r="I13" s="26" t="s">
        <v>450</v>
      </c>
      <c r="J13" s="26" t="s">
        <v>121</v>
      </c>
      <c r="K13" s="26" t="s">
        <v>122</v>
      </c>
      <c r="L13" s="26" t="s">
        <v>793</v>
      </c>
      <c r="M13" s="26" t="s">
        <v>446</v>
      </c>
      <c r="N13" s="26" t="s">
        <v>447</v>
      </c>
      <c r="O13" s="26" t="s">
        <v>448</v>
      </c>
      <c r="P13" s="26">
        <v>40</v>
      </c>
      <c r="Q13" s="26">
        <v>2</v>
      </c>
      <c r="R13" s="28">
        <v>20</v>
      </c>
      <c r="S13" s="28">
        <v>20</v>
      </c>
      <c r="T13" s="28" t="s">
        <v>780</v>
      </c>
      <c r="U13" s="28"/>
      <c r="V13" s="26" t="s">
        <v>445</v>
      </c>
      <c r="W13" s="26" t="s">
        <v>452</v>
      </c>
      <c r="X13" s="30">
        <v>0</v>
      </c>
      <c r="Y13" s="26" t="s">
        <v>188</v>
      </c>
      <c r="Z13" s="26" t="s">
        <v>453</v>
      </c>
      <c r="AA13" s="26" t="s">
        <v>379</v>
      </c>
      <c r="AB13" s="26" t="s">
        <v>454</v>
      </c>
      <c r="AC13" s="26" t="s">
        <v>456</v>
      </c>
      <c r="AD13" s="26" t="s">
        <v>455</v>
      </c>
      <c r="AE13" s="26"/>
      <c r="AF13" s="26"/>
      <c r="AG13" s="26" t="s">
        <v>478</v>
      </c>
      <c r="AH13" s="26" t="s">
        <v>785</v>
      </c>
      <c r="AI13" s="26" t="s">
        <v>516</v>
      </c>
      <c r="AJ13" s="26" t="s">
        <v>458</v>
      </c>
      <c r="AK13" s="26" t="s">
        <v>459</v>
      </c>
      <c r="AL13" s="26"/>
      <c r="AM13" s="26"/>
      <c r="AN13" s="26" t="s">
        <v>131</v>
      </c>
      <c r="AO13" s="26" t="s">
        <v>132</v>
      </c>
      <c r="AP13" s="26" t="s">
        <v>764</v>
      </c>
      <c r="AQ13" s="26" t="s">
        <v>798</v>
      </c>
      <c r="AR13" s="26">
        <v>60</v>
      </c>
      <c r="AS13" s="26" t="s">
        <v>152</v>
      </c>
      <c r="AT13" s="40" t="s">
        <v>460</v>
      </c>
      <c r="AU13" s="26" t="s">
        <v>147</v>
      </c>
      <c r="AV13" s="26" t="s">
        <v>173</v>
      </c>
      <c r="AW13" s="26" t="s">
        <v>387</v>
      </c>
      <c r="AX13" s="26" t="s">
        <v>462</v>
      </c>
      <c r="AY13" s="26" t="s">
        <v>464</v>
      </c>
      <c r="AZ13" s="26"/>
      <c r="BA13" s="26"/>
      <c r="BB13" s="26" t="s">
        <v>126</v>
      </c>
      <c r="BC13" s="26"/>
      <c r="BD13" s="26"/>
      <c r="BE13" s="26"/>
      <c r="BF13" s="26" t="s">
        <v>451</v>
      </c>
    </row>
    <row r="14" spans="1:59" s="31" customFormat="1" ht="16.5" x14ac:dyDescent="0.3">
      <c r="A14" s="26">
        <v>1</v>
      </c>
      <c r="B14" s="26">
        <v>7</v>
      </c>
      <c r="C14" s="28">
        <v>2017</v>
      </c>
      <c r="D14" s="26">
        <v>3189</v>
      </c>
      <c r="E14" s="26" t="s">
        <v>781</v>
      </c>
      <c r="F14" s="39" t="s">
        <v>623</v>
      </c>
      <c r="G14" s="26" t="s">
        <v>617</v>
      </c>
      <c r="H14" s="26">
        <v>1</v>
      </c>
      <c r="I14" s="26" t="s">
        <v>602</v>
      </c>
      <c r="J14" s="26" t="s">
        <v>121</v>
      </c>
      <c r="K14" s="26" t="s">
        <v>122</v>
      </c>
      <c r="L14" s="26" t="s">
        <v>794</v>
      </c>
      <c r="M14" s="26" t="s">
        <v>620</v>
      </c>
      <c r="N14" s="26" t="s">
        <v>619</v>
      </c>
      <c r="O14" s="26" t="s">
        <v>618</v>
      </c>
      <c r="P14" s="26">
        <v>38</v>
      </c>
      <c r="Q14" s="26">
        <v>2</v>
      </c>
      <c r="R14" s="28">
        <v>18</v>
      </c>
      <c r="S14" s="28">
        <v>20</v>
      </c>
      <c r="T14" s="28" t="s">
        <v>157</v>
      </c>
      <c r="U14" s="28"/>
      <c r="V14" s="26" t="s">
        <v>621</v>
      </c>
      <c r="W14" s="26" t="s">
        <v>624</v>
      </c>
      <c r="X14" s="30">
        <v>0</v>
      </c>
      <c r="Y14" s="26" t="s">
        <v>188</v>
      </c>
      <c r="Z14" s="29" t="s">
        <v>625</v>
      </c>
      <c r="AA14" s="26" t="s">
        <v>379</v>
      </c>
      <c r="AB14" s="26" t="s">
        <v>626</v>
      </c>
      <c r="AC14" s="26" t="s">
        <v>627</v>
      </c>
      <c r="AD14" s="26" t="s">
        <v>628</v>
      </c>
      <c r="AE14" s="26"/>
      <c r="AF14" s="26"/>
      <c r="AG14" s="26" t="s">
        <v>641</v>
      </c>
      <c r="AH14" s="26" t="s">
        <v>786</v>
      </c>
      <c r="AI14" s="26"/>
      <c r="AJ14" s="26"/>
      <c r="AK14" s="26"/>
      <c r="AL14" s="26" t="s">
        <v>622</v>
      </c>
      <c r="AM14" s="26" t="s">
        <v>629</v>
      </c>
      <c r="AN14" s="26" t="s">
        <v>630</v>
      </c>
      <c r="AO14" s="26" t="s">
        <v>142</v>
      </c>
      <c r="AP14" s="26" t="s">
        <v>140</v>
      </c>
      <c r="AQ14" s="26" t="s">
        <v>797</v>
      </c>
      <c r="AR14" s="26">
        <v>60</v>
      </c>
      <c r="AS14" s="26" t="s">
        <v>631</v>
      </c>
      <c r="AT14" s="40" t="s">
        <v>630</v>
      </c>
      <c r="AU14" s="26" t="s">
        <v>632</v>
      </c>
      <c r="AV14" s="26" t="s">
        <v>149</v>
      </c>
      <c r="AW14" s="26" t="s">
        <v>633</v>
      </c>
      <c r="AX14" s="26" t="s">
        <v>634</v>
      </c>
      <c r="AY14" s="26" t="s">
        <v>635</v>
      </c>
      <c r="AZ14" s="26"/>
      <c r="BA14" s="26"/>
      <c r="BB14" s="26" t="s">
        <v>127</v>
      </c>
      <c r="BC14" s="26"/>
      <c r="BD14" s="26"/>
      <c r="BE14" s="26"/>
      <c r="BF14" s="26" t="s">
        <v>636</v>
      </c>
    </row>
    <row r="15" spans="1:59" s="23" customFormat="1" ht="16.5" x14ac:dyDescent="0.3">
      <c r="A15" s="18">
        <v>1</v>
      </c>
      <c r="B15" s="18">
        <v>8</v>
      </c>
      <c r="C15" s="19">
        <v>2017</v>
      </c>
      <c r="D15" s="18">
        <v>16480</v>
      </c>
      <c r="E15" s="18" t="s">
        <v>782</v>
      </c>
      <c r="F15" s="20" t="s">
        <v>119</v>
      </c>
      <c r="G15" s="18" t="s">
        <v>656</v>
      </c>
      <c r="H15" s="18">
        <v>1</v>
      </c>
      <c r="I15" s="18" t="s">
        <v>204</v>
      </c>
      <c r="J15" s="18" t="s">
        <v>121</v>
      </c>
      <c r="K15" s="18" t="s">
        <v>123</v>
      </c>
      <c r="L15" s="18" t="s">
        <v>796</v>
      </c>
      <c r="M15" s="18" t="s">
        <v>660</v>
      </c>
      <c r="N15" s="18" t="s">
        <v>659</v>
      </c>
      <c r="O15" s="18" t="s">
        <v>658</v>
      </c>
      <c r="P15" s="18">
        <v>48</v>
      </c>
      <c r="Q15" s="18">
        <v>2</v>
      </c>
      <c r="R15" s="19">
        <v>24</v>
      </c>
      <c r="S15" s="19">
        <v>24</v>
      </c>
      <c r="T15" s="19" t="s">
        <v>158</v>
      </c>
      <c r="U15" s="19"/>
      <c r="V15" s="18" t="s">
        <v>670</v>
      </c>
      <c r="W15" s="18" t="s">
        <v>767</v>
      </c>
      <c r="X15" s="22">
        <v>0</v>
      </c>
      <c r="Y15" s="18" t="s">
        <v>661</v>
      </c>
      <c r="Z15" s="21" t="s">
        <v>662</v>
      </c>
      <c r="AA15" s="21"/>
      <c r="AB15" s="18"/>
      <c r="AC15" s="18"/>
      <c r="AD15" s="18"/>
      <c r="AE15" s="18"/>
      <c r="AF15" s="18"/>
      <c r="AG15" s="18" t="s">
        <v>701</v>
      </c>
      <c r="AH15" s="18" t="s">
        <v>786</v>
      </c>
      <c r="AI15" s="18"/>
      <c r="AJ15" s="18"/>
      <c r="AK15" s="18"/>
      <c r="AL15" s="18" t="s">
        <v>663</v>
      </c>
      <c r="AM15" s="18" t="s">
        <v>664</v>
      </c>
      <c r="AN15" s="18" t="s">
        <v>133</v>
      </c>
      <c r="AO15" s="18" t="s">
        <v>134</v>
      </c>
      <c r="AP15" s="18" t="s">
        <v>763</v>
      </c>
      <c r="AQ15" s="18" t="s">
        <v>146</v>
      </c>
      <c r="AR15" s="18">
        <v>60</v>
      </c>
      <c r="AS15" s="18" t="s">
        <v>666</v>
      </c>
      <c r="AT15" s="41" t="s">
        <v>665</v>
      </c>
      <c r="AU15" s="18" t="s">
        <v>133</v>
      </c>
      <c r="AV15" s="18" t="s">
        <v>151</v>
      </c>
      <c r="AW15" s="18" t="s">
        <v>667</v>
      </c>
      <c r="AX15" s="18" t="s">
        <v>669</v>
      </c>
      <c r="AY15" s="18" t="s">
        <v>668</v>
      </c>
      <c r="AZ15" s="18"/>
      <c r="BA15" s="18"/>
      <c r="BB15" s="18" t="s">
        <v>127</v>
      </c>
      <c r="BC15" s="18"/>
      <c r="BD15" s="18"/>
      <c r="BE15" s="18"/>
      <c r="BF15" s="18" t="s">
        <v>657</v>
      </c>
    </row>
    <row r="16" spans="1:59" s="23" customFormat="1" ht="16.5" x14ac:dyDescent="0.3">
      <c r="A16" s="18">
        <v>1</v>
      </c>
      <c r="B16" s="18">
        <v>9</v>
      </c>
      <c r="C16" s="19">
        <v>2018</v>
      </c>
      <c r="D16" s="18">
        <v>3115</v>
      </c>
      <c r="E16" s="18" t="s">
        <v>783</v>
      </c>
      <c r="F16" s="20" t="s">
        <v>118</v>
      </c>
      <c r="G16" s="18" t="s">
        <v>711</v>
      </c>
      <c r="H16" s="18">
        <v>1</v>
      </c>
      <c r="I16" s="18" t="s">
        <v>712</v>
      </c>
      <c r="J16" s="18" t="s">
        <v>121</v>
      </c>
      <c r="K16" s="18" t="s">
        <v>123</v>
      </c>
      <c r="L16" s="18" t="s">
        <v>795</v>
      </c>
      <c r="M16" s="18" t="s">
        <v>714</v>
      </c>
      <c r="N16" s="18" t="s">
        <v>715</v>
      </c>
      <c r="O16" s="18" t="s">
        <v>716</v>
      </c>
      <c r="P16" s="18">
        <v>73</v>
      </c>
      <c r="Q16" s="18">
        <v>2</v>
      </c>
      <c r="R16" s="19">
        <v>36</v>
      </c>
      <c r="S16" s="19">
        <v>37</v>
      </c>
      <c r="T16" s="19" t="s">
        <v>156</v>
      </c>
      <c r="U16" s="19"/>
      <c r="V16" s="18" t="s">
        <v>674</v>
      </c>
      <c r="W16" s="18" t="s">
        <v>713</v>
      </c>
      <c r="X16" s="22">
        <v>0</v>
      </c>
      <c r="Y16" s="18" t="s">
        <v>661</v>
      </c>
      <c r="Z16" s="21" t="s">
        <v>717</v>
      </c>
      <c r="AA16" s="26" t="s">
        <v>379</v>
      </c>
      <c r="AB16" s="18" t="s">
        <v>718</v>
      </c>
      <c r="AC16" s="18"/>
      <c r="AD16" s="18"/>
      <c r="AE16" s="18"/>
      <c r="AF16" s="18"/>
      <c r="AG16" s="18" t="s">
        <v>723</v>
      </c>
      <c r="AH16" s="18" t="s">
        <v>786</v>
      </c>
      <c r="AI16" s="18"/>
      <c r="AJ16" s="18"/>
      <c r="AK16" s="18"/>
      <c r="AL16" s="18" t="s">
        <v>719</v>
      </c>
      <c r="AM16" s="18" t="s">
        <v>722</v>
      </c>
      <c r="AN16" s="18" t="s">
        <v>674</v>
      </c>
      <c r="AO16" s="18" t="s">
        <v>141</v>
      </c>
      <c r="AP16" s="18" t="s">
        <v>766</v>
      </c>
      <c r="AQ16" s="18" t="s">
        <v>144</v>
      </c>
      <c r="AR16" s="18" t="s">
        <v>800</v>
      </c>
      <c r="AS16" s="18" t="s">
        <v>155</v>
      </c>
      <c r="AT16" s="41" t="s">
        <v>720</v>
      </c>
      <c r="AU16" s="18" t="s">
        <v>147</v>
      </c>
      <c r="AV16" s="18" t="s">
        <v>674</v>
      </c>
      <c r="AW16" s="18" t="s">
        <v>674</v>
      </c>
      <c r="AX16" s="18" t="s">
        <v>674</v>
      </c>
      <c r="AY16" s="18" t="s">
        <v>674</v>
      </c>
      <c r="AZ16" s="18"/>
      <c r="BA16" s="18"/>
      <c r="BB16" s="18" t="s">
        <v>127</v>
      </c>
      <c r="BC16" s="18"/>
      <c r="BD16" s="18"/>
      <c r="BE16" s="18"/>
      <c r="BF16" s="18" t="s">
        <v>721</v>
      </c>
    </row>
  </sheetData>
  <sheetProtection algorithmName="SHA-512" hashValue="aYqcr4n7U7L68ioDNIjb02blJVTmIXKgKACXb51jutqIVDVbSQ4Nxrn74FA4xCfziS5mRKQL423qX62apwPrqg==" saltValue="ECPOmX588fNbJ/mfqVnF0Q==" spinCount="100000" sheet="1" objects="1" scenarios="1"/>
  <autoFilter ref="A4:BH16">
    <sortState ref="A5:BG18">
      <sortCondition ref="B4:B16"/>
    </sortState>
  </autoFilter>
  <sortState ref="G50:G61">
    <sortCondition ref="G50:G61"/>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selection activeCell="L22" sqref="L22"/>
    </sheetView>
  </sheetViews>
  <sheetFormatPr defaultRowHeight="12" x14ac:dyDescent="0.3"/>
  <cols>
    <col min="1" max="12" width="9" style="3"/>
    <col min="13" max="13" width="30.25" style="3" customWidth="1"/>
    <col min="14" max="16384" width="9" style="3"/>
  </cols>
  <sheetData>
    <row r="1" spans="1:29" ht="26.25" x14ac:dyDescent="0.3">
      <c r="A1" s="44" t="s">
        <v>57</v>
      </c>
      <c r="C1" s="2"/>
    </row>
    <row r="2" spans="1:29" x14ac:dyDescent="0.3">
      <c r="B2" s="12" t="s">
        <v>58</v>
      </c>
      <c r="C2" s="13" t="s">
        <v>161</v>
      </c>
      <c r="D2" s="13" t="s">
        <v>71</v>
      </c>
      <c r="E2" s="13" t="s">
        <v>73</v>
      </c>
      <c r="F2" s="13" t="s">
        <v>5</v>
      </c>
      <c r="G2" s="13" t="s">
        <v>74</v>
      </c>
      <c r="H2" s="13" t="s">
        <v>28</v>
      </c>
      <c r="I2" s="13" t="s">
        <v>114</v>
      </c>
      <c r="J2" s="13" t="s">
        <v>115</v>
      </c>
      <c r="K2" s="13" t="s">
        <v>49</v>
      </c>
      <c r="L2" s="5" t="s">
        <v>59</v>
      </c>
      <c r="M2" s="5" t="s">
        <v>61</v>
      </c>
      <c r="N2" s="5" t="s">
        <v>60</v>
      </c>
      <c r="O2" s="5" t="s">
        <v>62</v>
      </c>
      <c r="P2" s="5" t="s">
        <v>63</v>
      </c>
      <c r="Q2" s="5" t="s">
        <v>64</v>
      </c>
      <c r="R2" s="5" t="s">
        <v>65</v>
      </c>
      <c r="S2" s="5" t="s">
        <v>66</v>
      </c>
      <c r="T2" s="5" t="s">
        <v>64</v>
      </c>
      <c r="U2" s="5" t="s">
        <v>65</v>
      </c>
      <c r="V2" s="5" t="s">
        <v>66</v>
      </c>
      <c r="W2" s="5" t="s">
        <v>70</v>
      </c>
      <c r="X2" s="5" t="s">
        <v>28</v>
      </c>
      <c r="Y2" s="5" t="s">
        <v>68</v>
      </c>
      <c r="Z2" s="5" t="s">
        <v>69</v>
      </c>
      <c r="AA2" s="5" t="s">
        <v>68</v>
      </c>
      <c r="AB2" s="5" t="s">
        <v>70</v>
      </c>
      <c r="AC2" s="3" t="s">
        <v>169</v>
      </c>
    </row>
    <row r="3" spans="1:29" x14ac:dyDescent="0.3">
      <c r="B3" s="20">
        <v>13096</v>
      </c>
      <c r="C3" s="5" t="str">
        <f>VLOOKUP(B3,'1_문헌특성'!D:BF,2,0)</f>
        <v>Minnaar (2020)</v>
      </c>
      <c r="D3" s="5" t="str">
        <f>VLOOKUP(B3,'1_문헌특성'!D:BF,3,0)</f>
        <v>RCT(NCT03332069)</v>
      </c>
      <c r="E3" s="5" t="str">
        <f>VLOOKUP(B3,'1_문헌특성'!D:BF,7,0)</f>
        <v>부인종양</v>
      </c>
      <c r="F3" s="5" t="str">
        <f>VLOOKUP(B3,'1_문헌특성'!D:BF,8,0)</f>
        <v>자궁경부암</v>
      </c>
      <c r="G3" s="5" t="str">
        <f>VLOOKUP(B3,'1_문헌특성'!D:BF,9,0)</f>
        <v>자궁경부암(IIB~ⅢB)</v>
      </c>
      <c r="H3" s="5" t="str">
        <f>VLOOKUP(B3,'1_문헌특성'!D:BF,31,0)</f>
        <v>HT+CT+RT</v>
      </c>
      <c r="I3" s="5" t="str">
        <f>VLOOKUP(B3,'1_문헌특성'!D:BF,38,0)</f>
        <v>EHY2000+</v>
      </c>
      <c r="J3" s="5" t="str">
        <f>VLOOKUP(B3,'1_문헌특성'!D:BF,43,0)</f>
        <v xml:space="preserve">EBRT후 30분내 투여함
BT, CT 수행한 날에는 HT 수행하지 않음 </v>
      </c>
      <c r="K3" s="5" t="str">
        <f>VLOOKUP(B3,'1_문헌특성'!D:BF,51,0)</f>
        <v>CT+RT</v>
      </c>
      <c r="L3" s="5"/>
      <c r="M3" s="5" t="s">
        <v>232</v>
      </c>
      <c r="N3" s="5"/>
      <c r="O3" s="5"/>
      <c r="P3" s="5" t="s">
        <v>233</v>
      </c>
      <c r="Q3" s="5">
        <v>101</v>
      </c>
      <c r="R3" s="5"/>
      <c r="S3" s="5"/>
      <c r="T3" s="5">
        <v>101</v>
      </c>
      <c r="U3" s="5"/>
      <c r="V3" s="5"/>
      <c r="W3" s="5"/>
      <c r="X3" s="5">
        <v>13.6</v>
      </c>
      <c r="Y3" s="5">
        <v>33.1</v>
      </c>
      <c r="Z3" s="5">
        <v>3.5</v>
      </c>
      <c r="AA3" s="5">
        <v>30.6</v>
      </c>
      <c r="AB3" s="5">
        <v>3.1E-2</v>
      </c>
    </row>
    <row r="4" spans="1:29" x14ac:dyDescent="0.3">
      <c r="B4" s="20">
        <v>13096</v>
      </c>
      <c r="C4" s="5" t="str">
        <f>VLOOKUP(B4,'1_문헌특성'!D:BF,2,0)</f>
        <v>Minnaar (2020)</v>
      </c>
      <c r="D4" s="5" t="str">
        <f>VLOOKUP(B4,'1_문헌특성'!D:BF,3,0)</f>
        <v>RCT(NCT03332069)</v>
      </c>
      <c r="E4" s="5" t="str">
        <f>VLOOKUP(B4,'1_문헌특성'!D:BF,7,0)</f>
        <v>부인종양</v>
      </c>
      <c r="F4" s="5" t="str">
        <f>VLOOKUP(B4,'1_문헌특성'!D:BF,8,0)</f>
        <v>자궁경부암</v>
      </c>
      <c r="G4" s="5" t="str">
        <f>VLOOKUP(B4,'1_문헌특성'!D:BF,9,0)</f>
        <v>자궁경부암(IIB~ⅢB)</v>
      </c>
      <c r="H4" s="5" t="str">
        <f>VLOOKUP(B4,'1_문헌특성'!D:BF,31,0)</f>
        <v>HT+CT+RT</v>
      </c>
      <c r="I4" s="5" t="str">
        <f>VLOOKUP(B4,'1_문헌특성'!D:BF,38,0)</f>
        <v>EHY2000+</v>
      </c>
      <c r="J4" s="5" t="str">
        <f>VLOOKUP(B4,'1_문헌특성'!D:BF,43,0)</f>
        <v xml:space="preserve">EBRT후 30분내 투여함
BT, CT 수행한 날에는 HT 수행하지 않음 </v>
      </c>
      <c r="K4" s="5" t="str">
        <f>VLOOKUP(B4,'1_문헌특성'!D:BF,51,0)</f>
        <v>CT+RT</v>
      </c>
      <c r="L4" s="5"/>
      <c r="M4" s="5" t="s">
        <v>234</v>
      </c>
      <c r="N4" s="5"/>
      <c r="O4" s="5"/>
      <c r="P4" s="5" t="s">
        <v>238</v>
      </c>
      <c r="Q4" s="5">
        <v>101</v>
      </c>
      <c r="R4" s="5"/>
      <c r="S4" s="5"/>
      <c r="T4" s="5">
        <v>101</v>
      </c>
      <c r="U4" s="5"/>
      <c r="V4" s="5"/>
      <c r="W4" s="5"/>
      <c r="X4" s="5">
        <v>83.9</v>
      </c>
      <c r="Y4" s="5">
        <v>31.6</v>
      </c>
      <c r="Z4" s="5">
        <v>73.3</v>
      </c>
      <c r="AA4" s="5">
        <v>39.4</v>
      </c>
      <c r="AB4" s="5">
        <v>4.9000000000000002E-2</v>
      </c>
    </row>
    <row r="5" spans="1:29" x14ac:dyDescent="0.3">
      <c r="B5" s="20">
        <v>13096</v>
      </c>
      <c r="C5" s="5" t="str">
        <f>VLOOKUP(B5,'1_문헌특성'!D:BF,2,0)</f>
        <v>Minnaar (2020)</v>
      </c>
      <c r="D5" s="5" t="str">
        <f>VLOOKUP(B5,'1_문헌특성'!D:BF,3,0)</f>
        <v>RCT(NCT03332069)</v>
      </c>
      <c r="E5" s="5" t="str">
        <f>VLOOKUP(B5,'1_문헌특성'!D:BF,7,0)</f>
        <v>부인종양</v>
      </c>
      <c r="F5" s="5" t="str">
        <f>VLOOKUP(B5,'1_문헌특성'!D:BF,8,0)</f>
        <v>자궁경부암</v>
      </c>
      <c r="G5" s="5" t="str">
        <f>VLOOKUP(B5,'1_문헌특성'!D:BF,9,0)</f>
        <v>자궁경부암(IIB~ⅢB)</v>
      </c>
      <c r="H5" s="5" t="str">
        <f>VLOOKUP(B5,'1_문헌특성'!D:BF,31,0)</f>
        <v>HT+CT+RT</v>
      </c>
      <c r="I5" s="5" t="str">
        <f>VLOOKUP(B5,'1_문헌특성'!D:BF,38,0)</f>
        <v>EHY2000+</v>
      </c>
      <c r="J5" s="5" t="str">
        <f>VLOOKUP(B5,'1_문헌특성'!D:BF,43,0)</f>
        <v xml:space="preserve">EBRT후 30분내 투여함
BT, CT 수행한 날에는 HT 수행하지 않음 </v>
      </c>
      <c r="K5" s="5" t="str">
        <f>VLOOKUP(B5,'1_문헌특성'!D:BF,51,0)</f>
        <v>CT+RT</v>
      </c>
      <c r="L5" s="5"/>
      <c r="M5" s="5" t="s">
        <v>235</v>
      </c>
      <c r="N5" s="5"/>
      <c r="O5" s="5"/>
      <c r="P5" s="5" t="s">
        <v>238</v>
      </c>
      <c r="Q5" s="5">
        <v>101</v>
      </c>
      <c r="R5" s="5"/>
      <c r="S5" s="5"/>
      <c r="T5" s="5">
        <v>101</v>
      </c>
      <c r="U5" s="5"/>
      <c r="V5" s="5"/>
      <c r="W5" s="5"/>
      <c r="X5" s="5">
        <v>83.9</v>
      </c>
      <c r="Y5" s="5">
        <v>24.3</v>
      </c>
      <c r="Z5" s="5">
        <v>73.5</v>
      </c>
      <c r="AA5" s="5">
        <v>33.299999999999997</v>
      </c>
      <c r="AB5" s="5">
        <v>1.7000000000000001E-2</v>
      </c>
    </row>
    <row r="6" spans="1:29" x14ac:dyDescent="0.3">
      <c r="B6" s="20">
        <v>13096</v>
      </c>
      <c r="C6" s="5" t="str">
        <f>VLOOKUP(B6,'1_문헌특성'!D:BF,2,0)</f>
        <v>Minnaar (2020)</v>
      </c>
      <c r="D6" s="5" t="str">
        <f>VLOOKUP(B6,'1_문헌특성'!D:BF,3,0)</f>
        <v>RCT(NCT03332069)</v>
      </c>
      <c r="E6" s="5" t="str">
        <f>VLOOKUP(B6,'1_문헌특성'!D:BF,7,0)</f>
        <v>부인종양</v>
      </c>
      <c r="F6" s="5" t="str">
        <f>VLOOKUP(B6,'1_문헌특성'!D:BF,8,0)</f>
        <v>자궁경부암</v>
      </c>
      <c r="G6" s="5" t="str">
        <f>VLOOKUP(B6,'1_문헌특성'!D:BF,9,0)</f>
        <v>자궁경부암(IIB~ⅢB)</v>
      </c>
      <c r="H6" s="5" t="str">
        <f>VLOOKUP(B6,'1_문헌특성'!D:BF,31,0)</f>
        <v>HT+CT+RT</v>
      </c>
      <c r="I6" s="5" t="str">
        <f>VLOOKUP(B6,'1_문헌특성'!D:BF,38,0)</f>
        <v>EHY2000+</v>
      </c>
      <c r="J6" s="5" t="str">
        <f>VLOOKUP(B6,'1_문헌특성'!D:BF,43,0)</f>
        <v xml:space="preserve">EBRT후 30분내 투여함
BT, CT 수행한 날에는 HT 수행하지 않음 </v>
      </c>
      <c r="K6" s="5" t="str">
        <f>VLOOKUP(B6,'1_문헌특성'!D:BF,51,0)</f>
        <v>CT+RT</v>
      </c>
      <c r="L6" s="5"/>
      <c r="M6" s="5" t="s">
        <v>236</v>
      </c>
      <c r="N6" s="5"/>
      <c r="O6" s="5"/>
      <c r="P6" s="5" t="s">
        <v>238</v>
      </c>
      <c r="Q6" s="5">
        <v>101</v>
      </c>
      <c r="R6" s="5"/>
      <c r="S6" s="5"/>
      <c r="T6" s="5">
        <v>101</v>
      </c>
      <c r="U6" s="5"/>
      <c r="V6" s="5"/>
      <c r="W6" s="5"/>
      <c r="X6" s="5">
        <v>-13.6</v>
      </c>
      <c r="Y6" s="5">
        <v>26</v>
      </c>
      <c r="Z6" s="5">
        <v>3</v>
      </c>
      <c r="AA6" s="5">
        <v>39.9</v>
      </c>
      <c r="AB6" s="5">
        <v>3.6999999999999998E-2</v>
      </c>
    </row>
    <row r="7" spans="1:29" x14ac:dyDescent="0.3">
      <c r="B7" s="20">
        <v>13096</v>
      </c>
      <c r="C7" s="5" t="str">
        <f>VLOOKUP(B7,'1_문헌특성'!D:BF,2,0)</f>
        <v>Minnaar (2020)</v>
      </c>
      <c r="D7" s="5" t="str">
        <f>VLOOKUP(B7,'1_문헌특성'!D:BF,3,0)</f>
        <v>RCT(NCT03332069)</v>
      </c>
      <c r="E7" s="5" t="str">
        <f>VLOOKUP(B7,'1_문헌특성'!D:BF,7,0)</f>
        <v>부인종양</v>
      </c>
      <c r="F7" s="5" t="str">
        <f>VLOOKUP(B7,'1_문헌특성'!D:BF,8,0)</f>
        <v>자궁경부암</v>
      </c>
      <c r="G7" s="5" t="str">
        <f>VLOOKUP(B7,'1_문헌특성'!D:BF,9,0)</f>
        <v>자궁경부암(IIB~ⅢB)</v>
      </c>
      <c r="H7" s="5" t="str">
        <f>VLOOKUP(B7,'1_문헌특성'!D:BF,31,0)</f>
        <v>HT+CT+RT</v>
      </c>
      <c r="I7" s="5" t="str">
        <f>VLOOKUP(B7,'1_문헌특성'!D:BF,38,0)</f>
        <v>EHY2000+</v>
      </c>
      <c r="J7" s="5" t="str">
        <f>VLOOKUP(B7,'1_문헌특성'!D:BF,43,0)</f>
        <v xml:space="preserve">EBRT후 30분내 투여함
BT, CT 수행한 날에는 HT 수행하지 않음 </v>
      </c>
      <c r="K7" s="5" t="str">
        <f>VLOOKUP(B7,'1_문헌특성'!D:BF,51,0)</f>
        <v>CT+RT</v>
      </c>
      <c r="L7" s="5"/>
      <c r="M7" s="5" t="s">
        <v>237</v>
      </c>
      <c r="N7" s="5" t="s">
        <v>787</v>
      </c>
      <c r="O7" s="5"/>
      <c r="P7" s="5" t="s">
        <v>238</v>
      </c>
      <c r="Q7" s="5">
        <v>101</v>
      </c>
      <c r="R7" s="5"/>
      <c r="S7" s="5"/>
      <c r="T7" s="5">
        <v>101</v>
      </c>
      <c r="U7" s="5"/>
      <c r="V7" s="5"/>
      <c r="W7" s="5"/>
      <c r="X7" s="5">
        <v>-21</v>
      </c>
      <c r="Y7" s="5">
        <v>33</v>
      </c>
      <c r="Z7" s="5">
        <v>-6.7</v>
      </c>
      <c r="AA7" s="5">
        <v>36.6</v>
      </c>
      <c r="AB7" s="5">
        <v>7.0000000000000001E-3</v>
      </c>
    </row>
    <row r="8" spans="1:29" x14ac:dyDescent="0.3">
      <c r="B8" s="5">
        <v>1157</v>
      </c>
      <c r="C8" s="5" t="str">
        <f>VLOOKUP(B8,'1_문헌특성'!D:BF,2,0)</f>
        <v>Wang (2020)</v>
      </c>
      <c r="D8" s="5" t="str">
        <f>VLOOKUP(B8,'1_문헌특성'!D:BF,3,0)</f>
        <v>RCT</v>
      </c>
      <c r="E8" s="5" t="str">
        <f>VLOOKUP(B8,'1_문헌특성'!D:BF,7,0)</f>
        <v>부인종양</v>
      </c>
      <c r="F8" s="5" t="str">
        <f>VLOOKUP(B8,'1_문헌특성'!D:BF,8,0)</f>
        <v>자궁경부암</v>
      </c>
      <c r="G8" s="5" t="str">
        <f>VLOOKUP(B8,'1_문헌특성'!D:BF,9,0)</f>
        <v>자궁경부암(IB~IV)</v>
      </c>
      <c r="H8" s="5" t="str">
        <f>VLOOKUP(B8,'1_문헌특성'!D:BF,31,0)</f>
        <v>HT+CT+RT</v>
      </c>
      <c r="I8" s="5" t="str">
        <f>VLOOKUP(B8,'1_문헌특성'!D:BF,38,0)</f>
        <v>NRL-004 radiofrequency HT machine</v>
      </c>
      <c r="J8" s="5" t="str">
        <f>VLOOKUP(B8,'1_문헌특성'!D:BF,43,0)</f>
        <v>CT 후(첫 번째 EBRT 후 3주째) 시행</v>
      </c>
      <c r="K8" s="5" t="str">
        <f>VLOOKUP(B8,'1_문헌특성'!D:BF,51,0)</f>
        <v>CT+RT</v>
      </c>
      <c r="L8" s="5"/>
      <c r="M8" s="3" t="s">
        <v>359</v>
      </c>
      <c r="N8" s="5"/>
      <c r="O8" s="5"/>
      <c r="P8" s="5">
        <v>0</v>
      </c>
      <c r="Q8" s="5">
        <v>182</v>
      </c>
      <c r="R8" s="3">
        <v>114.91</v>
      </c>
      <c r="S8" s="5" t="s">
        <v>361</v>
      </c>
      <c r="T8" s="5">
        <v>191</v>
      </c>
      <c r="U8" s="5">
        <v>114.75</v>
      </c>
      <c r="V8" s="5" t="s">
        <v>361</v>
      </c>
      <c r="W8" s="5" t="s">
        <v>361</v>
      </c>
      <c r="X8" s="5"/>
      <c r="Y8" s="5"/>
      <c r="Z8" s="5"/>
      <c r="AA8" s="5"/>
      <c r="AB8" s="5"/>
    </row>
    <row r="9" spans="1:29" x14ac:dyDescent="0.3">
      <c r="B9" s="5">
        <v>1157</v>
      </c>
      <c r="C9" s="5" t="str">
        <f>VLOOKUP(B9,'1_문헌특성'!D:BF,2,0)</f>
        <v>Wang (2020)</v>
      </c>
      <c r="D9" s="5" t="str">
        <f>VLOOKUP(B9,'1_문헌특성'!D:BF,3,0)</f>
        <v>RCT</v>
      </c>
      <c r="E9" s="5" t="str">
        <f>VLOOKUP(B9,'1_문헌특성'!D:BF,7,0)</f>
        <v>부인종양</v>
      </c>
      <c r="F9" s="5" t="str">
        <f>VLOOKUP(B9,'1_문헌특성'!D:BF,8,0)</f>
        <v>자궁경부암</v>
      </c>
      <c r="G9" s="5" t="str">
        <f>VLOOKUP(B9,'1_문헌특성'!D:BF,9,0)</f>
        <v>자궁경부암(IB~IV)</v>
      </c>
      <c r="H9" s="5" t="str">
        <f>VLOOKUP(B9,'1_문헌특성'!D:BF,31,0)</f>
        <v>HT+CT+RT</v>
      </c>
      <c r="I9" s="5" t="str">
        <f>VLOOKUP(B9,'1_문헌특성'!D:BF,38,0)</f>
        <v>NRL-004 radiofrequency HT machine</v>
      </c>
      <c r="J9" s="5" t="str">
        <f>VLOOKUP(B9,'1_문헌특성'!D:BF,43,0)</f>
        <v>CT 후(첫 번째 EBRT 후 3주째) 시행</v>
      </c>
      <c r="K9" s="5" t="str">
        <f>VLOOKUP(B9,'1_문헌특성'!D:BF,51,0)</f>
        <v>CT+RT</v>
      </c>
      <c r="L9" s="5"/>
      <c r="M9" s="3" t="s">
        <v>360</v>
      </c>
      <c r="N9" s="5"/>
      <c r="O9" s="5"/>
      <c r="P9" s="5" t="s">
        <v>310</v>
      </c>
      <c r="Q9" s="5">
        <v>182</v>
      </c>
      <c r="R9" s="3">
        <v>108.47</v>
      </c>
      <c r="S9" s="5" t="s">
        <v>361</v>
      </c>
      <c r="T9" s="5">
        <v>191</v>
      </c>
      <c r="U9" s="5">
        <v>110.41</v>
      </c>
      <c r="V9" s="5" t="s">
        <v>361</v>
      </c>
      <c r="W9" s="5" t="s">
        <v>361</v>
      </c>
      <c r="X9" s="5"/>
      <c r="Y9" s="5"/>
      <c r="Z9" s="5"/>
      <c r="AA9" s="5"/>
      <c r="AB9" s="5"/>
    </row>
    <row r="10" spans="1:29" x14ac:dyDescent="0.3">
      <c r="B10" s="5">
        <v>1157</v>
      </c>
      <c r="C10" s="5" t="str">
        <f>VLOOKUP(B10,'1_문헌특성'!D:BF,2,0)</f>
        <v>Wang (2020)</v>
      </c>
      <c r="D10" s="5" t="str">
        <f>VLOOKUP(B10,'1_문헌특성'!D:BF,3,0)</f>
        <v>RCT</v>
      </c>
      <c r="E10" s="5" t="str">
        <f>VLOOKUP(B10,'1_문헌특성'!D:BF,7,0)</f>
        <v>부인종양</v>
      </c>
      <c r="F10" s="5" t="str">
        <f>VLOOKUP(B10,'1_문헌특성'!D:BF,8,0)</f>
        <v>자궁경부암</v>
      </c>
      <c r="G10" s="5" t="str">
        <f>VLOOKUP(B10,'1_문헌특성'!D:BF,9,0)</f>
        <v>자궁경부암(IB~IV)</v>
      </c>
      <c r="H10" s="5" t="str">
        <f>VLOOKUP(B10,'1_문헌특성'!D:BF,31,0)</f>
        <v>HT+CT+RT</v>
      </c>
      <c r="I10" s="5" t="str">
        <f>VLOOKUP(B10,'1_문헌특성'!D:BF,38,0)</f>
        <v>NRL-004 radiofrequency HT machine</v>
      </c>
      <c r="J10" s="5" t="str">
        <f>VLOOKUP(B10,'1_문헌특성'!D:BF,43,0)</f>
        <v>CT 후(첫 번째 EBRT 후 3주째) 시행</v>
      </c>
      <c r="K10" s="5" t="str">
        <f>VLOOKUP(B10,'1_문헌특성'!D:BF,51,0)</f>
        <v>CT+RT</v>
      </c>
      <c r="L10" s="5"/>
      <c r="M10" s="3" t="s">
        <v>362</v>
      </c>
      <c r="N10" s="5"/>
      <c r="O10" s="5"/>
      <c r="P10" s="5">
        <v>0</v>
      </c>
      <c r="Q10" s="5">
        <v>217</v>
      </c>
      <c r="R10" s="3">
        <v>114.22</v>
      </c>
      <c r="S10" s="5" t="s">
        <v>361</v>
      </c>
      <c r="T10" s="5">
        <v>218</v>
      </c>
      <c r="U10" s="5">
        <v>114.02</v>
      </c>
      <c r="V10" s="5" t="s">
        <v>361</v>
      </c>
      <c r="W10" s="5" t="s">
        <v>361</v>
      </c>
      <c r="X10" s="5"/>
      <c r="Y10" s="5"/>
      <c r="Z10" s="5"/>
      <c r="AA10" s="5"/>
      <c r="AB10" s="5"/>
    </row>
    <row r="11" spans="1:29" x14ac:dyDescent="0.3">
      <c r="B11" s="5">
        <v>1157</v>
      </c>
      <c r="C11" s="5" t="str">
        <f>VLOOKUP(B11,'1_문헌특성'!D:BF,2,0)</f>
        <v>Wang (2020)</v>
      </c>
      <c r="D11" s="5" t="str">
        <f>VLOOKUP(B11,'1_문헌특성'!D:BF,3,0)</f>
        <v>RCT</v>
      </c>
      <c r="E11" s="5" t="str">
        <f>VLOOKUP(B11,'1_문헌특성'!D:BF,7,0)</f>
        <v>부인종양</v>
      </c>
      <c r="F11" s="5" t="str">
        <f>VLOOKUP(B11,'1_문헌특성'!D:BF,8,0)</f>
        <v>자궁경부암</v>
      </c>
      <c r="G11" s="5" t="str">
        <f>VLOOKUP(B11,'1_문헌특성'!D:BF,9,0)</f>
        <v>자궁경부암(IB~IV)</v>
      </c>
      <c r="H11" s="5" t="str">
        <f>VLOOKUP(B11,'1_문헌특성'!D:BF,31,0)</f>
        <v>HT+CT+RT</v>
      </c>
      <c r="I11" s="5" t="str">
        <f>VLOOKUP(B11,'1_문헌특성'!D:BF,38,0)</f>
        <v>NRL-004 radiofrequency HT machine</v>
      </c>
      <c r="J11" s="5" t="str">
        <f>VLOOKUP(B11,'1_문헌특성'!D:BF,43,0)</f>
        <v>CT 후(첫 번째 EBRT 후 3주째) 시행</v>
      </c>
      <c r="K11" s="5" t="str">
        <f>VLOOKUP(B11,'1_문헌특성'!D:BF,51,0)</f>
        <v>CT+RT</v>
      </c>
      <c r="L11" s="5"/>
      <c r="M11" s="3" t="s">
        <v>363</v>
      </c>
      <c r="N11" s="5"/>
      <c r="O11" s="5"/>
      <c r="P11" s="5" t="s">
        <v>310</v>
      </c>
      <c r="Q11" s="5">
        <v>217</v>
      </c>
      <c r="R11" s="3">
        <v>108.62</v>
      </c>
      <c r="S11" s="5" t="s">
        <v>361</v>
      </c>
      <c r="T11" s="5">
        <v>218</v>
      </c>
      <c r="U11" s="5">
        <v>108.76</v>
      </c>
      <c r="V11" s="5" t="s">
        <v>361</v>
      </c>
      <c r="W11" s="5" t="s">
        <v>361</v>
      </c>
      <c r="X11" s="5"/>
      <c r="Y11" s="5"/>
      <c r="Z11" s="5"/>
      <c r="AA11" s="5"/>
      <c r="AB11" s="5"/>
    </row>
    <row r="12" spans="1:29" s="33" customFormat="1" x14ac:dyDescent="0.3">
      <c r="A12" s="33" t="s">
        <v>704</v>
      </c>
      <c r="B12" s="20">
        <v>16480</v>
      </c>
      <c r="C12" s="20" t="str">
        <f>VLOOKUP(B12,'1_문헌특성'!D:BF,2,0)</f>
        <v>He (2017)</v>
      </c>
      <c r="D12" s="20" t="str">
        <f>VLOOKUP(B12,'1_문헌특성'!D:BF,3,0)</f>
        <v>RCT</v>
      </c>
      <c r="E12" s="20" t="str">
        <f>VLOOKUP(B12,'1_문헌특성'!D:BF,7,0)</f>
        <v>부인종양</v>
      </c>
      <c r="F12" s="20" t="str">
        <f>VLOOKUP(B12,'1_문헌특성'!D:BF,8,0)</f>
        <v>난소암</v>
      </c>
      <c r="G12" s="20" t="str">
        <f>VLOOKUP(B12,'1_문헌특성'!D:BF,9,0)</f>
        <v>진행성 난소암(IIIC~IV)</v>
      </c>
      <c r="H12" s="20" t="str">
        <f>VLOOKUP(B12,'1_문헌특성'!D:BF,31,0)</f>
        <v>HT+CT</v>
      </c>
      <c r="I12" s="20" t="str">
        <f>VLOOKUP(B12,'1_문헌특성'!D:BF,38,0)</f>
        <v>BSD-2000 Hyperthermia System</v>
      </c>
      <c r="J12" s="20" t="str">
        <f>VLOOKUP(B12,'1_문헌특성'!D:BF,43,0)</f>
        <v>화학요법 뒤 30분 후, 3일뒤 시행</v>
      </c>
      <c r="K12" s="20" t="str">
        <f>VLOOKUP(B12,'1_문헌특성'!D:BF,51,0)</f>
        <v>CT</v>
      </c>
      <c r="L12" s="20"/>
      <c r="M12" s="20" t="s">
        <v>699</v>
      </c>
      <c r="N12" s="20" t="s">
        <v>702</v>
      </c>
      <c r="O12" s="20"/>
      <c r="P12" s="20" t="s">
        <v>700</v>
      </c>
      <c r="Q12" s="20">
        <v>24</v>
      </c>
      <c r="R12" s="20">
        <v>8.1999999999999993</v>
      </c>
      <c r="S12" s="20">
        <v>24</v>
      </c>
      <c r="T12" s="20">
        <v>4.8</v>
      </c>
      <c r="U12" s="20"/>
      <c r="V12" s="20"/>
      <c r="W12" s="20" t="s">
        <v>696</v>
      </c>
      <c r="X12" s="20"/>
      <c r="Y12" s="20"/>
      <c r="Z12" s="20"/>
      <c r="AA12" s="20"/>
      <c r="AB12" s="20"/>
      <c r="AC12" s="33" t="s">
        <v>703</v>
      </c>
    </row>
    <row r="13" spans="1:29" x14ac:dyDescent="0.3">
      <c r="B13" s="5"/>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29" x14ac:dyDescent="0.3">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9" x14ac:dyDescent="0.3">
      <c r="B15" s="5"/>
      <c r="C15" s="5"/>
      <c r="D15" s="5"/>
      <c r="E15" s="5"/>
      <c r="F15" s="5"/>
      <c r="G15" s="5"/>
      <c r="H15" s="5"/>
      <c r="I15" s="5"/>
      <c r="J15" s="5"/>
      <c r="K15" s="5"/>
      <c r="L15" s="5"/>
      <c r="M15" s="5"/>
      <c r="N15" s="5"/>
      <c r="O15" s="5"/>
      <c r="P15" s="5"/>
      <c r="Q15" s="5"/>
      <c r="R15" s="5"/>
      <c r="S15" s="5"/>
      <c r="T15" s="5"/>
      <c r="U15" s="5"/>
      <c r="V15" s="5"/>
      <c r="W15" s="5"/>
      <c r="X15" s="5"/>
      <c r="Y15" s="5"/>
      <c r="Z15" s="5"/>
      <c r="AA15" s="5"/>
      <c r="AB15" s="5"/>
    </row>
    <row r="16" spans="1:29" x14ac:dyDescent="0.3">
      <c r="B16" s="5"/>
      <c r="C16" s="5"/>
      <c r="D16" s="5"/>
      <c r="E16" s="5"/>
      <c r="F16" s="5"/>
      <c r="G16" s="5"/>
      <c r="H16" s="5"/>
      <c r="I16" s="5"/>
      <c r="J16" s="5"/>
      <c r="K16" s="5"/>
      <c r="L16" s="5"/>
      <c r="M16" s="5"/>
      <c r="N16" s="5"/>
      <c r="O16" s="5"/>
      <c r="P16" s="5"/>
      <c r="Q16" s="5"/>
      <c r="R16" s="5"/>
      <c r="S16" s="5"/>
      <c r="T16" s="5"/>
      <c r="U16" s="5"/>
      <c r="V16" s="5"/>
      <c r="W16" s="5"/>
      <c r="X16" s="5"/>
      <c r="Y16" s="5"/>
      <c r="Z16" s="5"/>
      <c r="AA16" s="5"/>
      <c r="AB16" s="5"/>
    </row>
    <row r="17" spans="2:28" x14ac:dyDescent="0.3">
      <c r="B17" s="5"/>
      <c r="C17" s="5"/>
      <c r="D17" s="5"/>
      <c r="E17" s="5"/>
      <c r="F17" s="5"/>
      <c r="G17" s="5"/>
      <c r="H17" s="5"/>
      <c r="I17" s="5"/>
      <c r="J17" s="5"/>
      <c r="K17" s="5"/>
      <c r="L17" s="5"/>
      <c r="M17" s="5"/>
      <c r="N17" s="5"/>
      <c r="O17" s="5"/>
      <c r="P17" s="5"/>
      <c r="Q17" s="5"/>
      <c r="R17" s="5"/>
      <c r="S17" s="5"/>
      <c r="T17" s="5"/>
      <c r="U17" s="5"/>
      <c r="V17" s="5"/>
      <c r="W17" s="5"/>
      <c r="X17" s="5"/>
      <c r="Y17" s="5"/>
      <c r="Z17" s="5"/>
      <c r="AA17" s="5"/>
      <c r="AB17" s="5"/>
    </row>
  </sheetData>
  <sheetProtection algorithmName="SHA-512" hashValue="GT2cwAomRJYaCVJyb7fiJfXGRJgg9J06RnXAO18qyPoNMuhR9lDU2LBMS0OJJ+FlLLOeswEg2+fTiD5Sw0ruCg==" saltValue="r5wTN++w+pOF89Uw3Y4EFg==" spinCount="100000" sheet="1" objects="1" scenarios="1"/>
  <autoFilter ref="B2:AC2"/>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9"/>
  <sheetViews>
    <sheetView workbookViewId="0">
      <pane xSplit="3" ySplit="2" topLeftCell="D99" activePane="bottomRight" state="frozen"/>
      <selection pane="topRight" activeCell="D1" sqref="D1"/>
      <selection pane="bottomLeft" activeCell="A8" sqref="A8"/>
      <selection pane="bottomRight" activeCell="C109" sqref="C109"/>
    </sheetView>
  </sheetViews>
  <sheetFormatPr defaultRowHeight="12" x14ac:dyDescent="0.3"/>
  <cols>
    <col min="1" max="11" width="9" style="32"/>
    <col min="12" max="12" width="23.5" style="32" customWidth="1"/>
    <col min="13" max="13" width="19" style="32" customWidth="1"/>
    <col min="14" max="14" width="6.75" style="32" bestFit="1" customWidth="1"/>
    <col min="15" max="16" width="9" style="32"/>
    <col min="17" max="17" width="17.5" style="32" bestFit="1" customWidth="1"/>
    <col min="18" max="16384" width="9" style="32"/>
  </cols>
  <sheetData>
    <row r="1" spans="1:27" ht="26.25" x14ac:dyDescent="0.3">
      <c r="A1" s="45" t="s">
        <v>816</v>
      </c>
    </row>
    <row r="2" spans="1:27" x14ac:dyDescent="0.3">
      <c r="B2" s="46" t="s">
        <v>58</v>
      </c>
      <c r="C2" s="46" t="s">
        <v>161</v>
      </c>
      <c r="D2" s="46" t="s">
        <v>71</v>
      </c>
      <c r="E2" s="46" t="s">
        <v>73</v>
      </c>
      <c r="F2" s="46" t="s">
        <v>5</v>
      </c>
      <c r="G2" s="46" t="s">
        <v>74</v>
      </c>
      <c r="H2" s="46" t="s">
        <v>28</v>
      </c>
      <c r="I2" s="46" t="s">
        <v>114</v>
      </c>
      <c r="J2" s="46" t="s">
        <v>115</v>
      </c>
      <c r="K2" s="46" t="s">
        <v>49</v>
      </c>
      <c r="L2" s="46" t="s">
        <v>59</v>
      </c>
      <c r="M2" s="46" t="s">
        <v>61</v>
      </c>
      <c r="N2" s="47" t="s">
        <v>401</v>
      </c>
      <c r="O2" s="46" t="s">
        <v>60</v>
      </c>
      <c r="P2" s="46" t="s">
        <v>62</v>
      </c>
      <c r="Q2" s="46" t="s">
        <v>63</v>
      </c>
      <c r="R2" s="46" t="s">
        <v>75</v>
      </c>
      <c r="S2" s="46" t="s">
        <v>76</v>
      </c>
      <c r="T2" s="46" t="s">
        <v>75</v>
      </c>
      <c r="U2" s="46" t="s">
        <v>76</v>
      </c>
      <c r="V2" s="48" t="s">
        <v>70</v>
      </c>
      <c r="W2" s="46" t="s">
        <v>78</v>
      </c>
      <c r="X2" s="46" t="s">
        <v>77</v>
      </c>
      <c r="Y2" s="46" t="s">
        <v>67</v>
      </c>
      <c r="Z2" s="46" t="s">
        <v>70</v>
      </c>
      <c r="AA2" s="32" t="s">
        <v>169</v>
      </c>
    </row>
    <row r="3" spans="1:27" x14ac:dyDescent="0.3">
      <c r="A3" s="32">
        <f>INDEX('1_문헌특성'!B:B, MATCH(B3, '1_문헌특성'!D:D, 0))</f>
        <v>1</v>
      </c>
      <c r="B3" s="46">
        <v>1729</v>
      </c>
      <c r="C3" s="46" t="str">
        <f>VLOOKUP(B3,'1_문헌특성'!D:BF,2,0)</f>
        <v>Minnaar (2019)</v>
      </c>
      <c r="D3" s="46" t="str">
        <f>VLOOKUP(B3,'1_문헌특성'!D:BF,3,0)</f>
        <v>RCT(NCT03332069)</v>
      </c>
      <c r="E3" s="46" t="str">
        <f>VLOOKUP(B3,'1_문헌특성'!D:BF,7,0)</f>
        <v>부인종양</v>
      </c>
      <c r="F3" s="46" t="str">
        <f>VLOOKUP(B3,'1_문헌특성'!D:BF,8,0)</f>
        <v>자궁경부암</v>
      </c>
      <c r="G3" s="46" t="str">
        <f>VLOOKUP(B3,'1_문헌특성'!D:BF,9,0)</f>
        <v>자궁경부암(IIB~ⅢB)</v>
      </c>
      <c r="H3" s="46" t="str">
        <f>VLOOKUP(B3,'1_문헌특성'!D:BF,31,0)</f>
        <v>HT+CT+RT</v>
      </c>
      <c r="I3" s="46" t="str">
        <f>VLOOKUP(B3,'1_문헌특성'!D:BF,38,0)</f>
        <v>EHY2000+</v>
      </c>
      <c r="J3" s="46" t="str">
        <f>VLOOKUP(B3,'1_문헌특성'!D:BF,43,0)</f>
        <v xml:space="preserve">EBRT후 30분내 투여함
BT, CT 수행한 날에는 HT 수행하지 않음 </v>
      </c>
      <c r="K3" s="46" t="str">
        <f>VLOOKUP(B3,'1_문헌특성'!D:BF,51,0)</f>
        <v>CT+RT</v>
      </c>
      <c r="L3" s="46"/>
      <c r="M3" s="46" t="s">
        <v>206</v>
      </c>
      <c r="N3" s="46"/>
      <c r="O3" s="46"/>
      <c r="P3" s="46"/>
      <c r="Q3" s="46" t="s">
        <v>194</v>
      </c>
      <c r="R3" s="46">
        <v>101</v>
      </c>
      <c r="S3" s="46">
        <v>88</v>
      </c>
      <c r="T3" s="46">
        <v>101</v>
      </c>
      <c r="U3" s="46">
        <v>83</v>
      </c>
      <c r="V3" s="46"/>
      <c r="W3" s="46"/>
      <c r="X3" s="46"/>
      <c r="Y3" s="46"/>
      <c r="Z3" s="46"/>
    </row>
    <row r="4" spans="1:27" x14ac:dyDescent="0.3">
      <c r="A4" s="32">
        <f>INDEX('1_문헌특성'!B:B, MATCH(B4, '1_문헌특성'!D:D, 0))</f>
        <v>1</v>
      </c>
      <c r="B4" s="46">
        <v>1729</v>
      </c>
      <c r="C4" s="46" t="str">
        <f>VLOOKUP(B4,'1_문헌특성'!D:BF,2,0)</f>
        <v>Minnaar (2019)</v>
      </c>
      <c r="D4" s="46" t="str">
        <f>VLOOKUP(B4,'1_문헌특성'!D:BF,3,0)</f>
        <v>RCT(NCT03332069)</v>
      </c>
      <c r="E4" s="46" t="str">
        <f>VLOOKUP(B4,'1_문헌특성'!D:BF,7,0)</f>
        <v>부인종양</v>
      </c>
      <c r="F4" s="46" t="str">
        <f>VLOOKUP(B4,'1_문헌특성'!D:BF,8,0)</f>
        <v>자궁경부암</v>
      </c>
      <c r="G4" s="46" t="str">
        <f>VLOOKUP(B4,'1_문헌특성'!D:BF,9,0)</f>
        <v>자궁경부암(IIB~ⅢB)</v>
      </c>
      <c r="H4" s="46" t="str">
        <f>VLOOKUP(B4,'1_문헌특성'!D:BF,31,0)</f>
        <v>HT+CT+RT</v>
      </c>
      <c r="I4" s="46" t="str">
        <f>VLOOKUP(B4,'1_문헌특성'!D:BF,38,0)</f>
        <v>EHY2000+</v>
      </c>
      <c r="J4" s="46" t="str">
        <f>VLOOKUP(B4,'1_문헌특성'!D:BF,43,0)</f>
        <v xml:space="preserve">EBRT후 30분내 투여함
BT, CT 수행한 날에는 HT 수행하지 않음 </v>
      </c>
      <c r="K4" s="46" t="str">
        <f>VLOOKUP(B4,'1_문헌특성'!D:BF,51,0)</f>
        <v>CT+RT</v>
      </c>
      <c r="L4" s="46"/>
      <c r="M4" s="46" t="s">
        <v>207</v>
      </c>
      <c r="N4" s="46"/>
      <c r="O4" s="46" t="s">
        <v>208</v>
      </c>
      <c r="P4" s="46" t="s">
        <v>215</v>
      </c>
      <c r="Q4" s="46" t="s">
        <v>194</v>
      </c>
      <c r="R4" s="46">
        <v>88</v>
      </c>
      <c r="S4" s="46">
        <v>40</v>
      </c>
      <c r="T4" s="46">
        <v>83</v>
      </c>
      <c r="U4" s="46">
        <v>20</v>
      </c>
      <c r="V4" s="46">
        <v>3.0000000000000001E-3</v>
      </c>
      <c r="W4" s="46"/>
      <c r="X4" s="46"/>
      <c r="Y4" s="46"/>
      <c r="Z4" s="46"/>
      <c r="AA4" s="32" t="s">
        <v>226</v>
      </c>
    </row>
    <row r="5" spans="1:27" x14ac:dyDescent="0.3">
      <c r="A5" s="32">
        <f>INDEX('1_문헌특성'!B:B, MATCH(B5, '1_문헌특성'!D:D, 0))</f>
        <v>1</v>
      </c>
      <c r="B5" s="46">
        <v>1729</v>
      </c>
      <c r="C5" s="46" t="str">
        <f>VLOOKUP(B5,'1_문헌특성'!D:BF,2,0)</f>
        <v>Minnaar (2019)</v>
      </c>
      <c r="D5" s="46" t="str">
        <f>VLOOKUP(B5,'1_문헌특성'!D:BF,3,0)</f>
        <v>RCT(NCT03332069)</v>
      </c>
      <c r="E5" s="46" t="str">
        <f>VLOOKUP(B5,'1_문헌특성'!D:BF,7,0)</f>
        <v>부인종양</v>
      </c>
      <c r="F5" s="46" t="str">
        <f>VLOOKUP(B5,'1_문헌특성'!D:BF,8,0)</f>
        <v>자궁경부암</v>
      </c>
      <c r="G5" s="46" t="str">
        <f>VLOOKUP(B5,'1_문헌특성'!D:BF,9,0)</f>
        <v>자궁경부암(IIB~ⅢB)</v>
      </c>
      <c r="H5" s="46" t="str">
        <f>VLOOKUP(B5,'1_문헌특성'!D:BF,31,0)</f>
        <v>HT+CT+RT</v>
      </c>
      <c r="I5" s="46" t="str">
        <f>VLOOKUP(B5,'1_문헌특성'!D:BF,38,0)</f>
        <v>EHY2000+</v>
      </c>
      <c r="J5" s="46" t="str">
        <f>VLOOKUP(B5,'1_문헌특성'!D:BF,43,0)</f>
        <v xml:space="preserve">EBRT후 30분내 투여함
BT, CT 수행한 날에는 HT 수행하지 않음 </v>
      </c>
      <c r="K5" s="46" t="str">
        <f>VLOOKUP(B5,'1_문헌특성'!D:BF,51,0)</f>
        <v>CT+RT</v>
      </c>
      <c r="L5" s="46"/>
      <c r="M5" s="43" t="s">
        <v>216</v>
      </c>
      <c r="N5" s="43"/>
      <c r="O5" s="46" t="s">
        <v>217</v>
      </c>
      <c r="P5" s="46"/>
      <c r="Q5" s="46" t="s">
        <v>194</v>
      </c>
      <c r="R5" s="46">
        <v>101</v>
      </c>
      <c r="S5" s="46">
        <v>40</v>
      </c>
      <c r="T5" s="46">
        <v>101</v>
      </c>
      <c r="U5" s="46">
        <v>20</v>
      </c>
      <c r="V5" s="46">
        <v>6.0000000000000001E-3</v>
      </c>
      <c r="W5" s="46" t="s">
        <v>222</v>
      </c>
      <c r="X5" s="46">
        <v>0.39</v>
      </c>
      <c r="Y5" s="46" t="s">
        <v>225</v>
      </c>
      <c r="Z5" s="46"/>
      <c r="AA5" s="32" t="s">
        <v>224</v>
      </c>
    </row>
    <row r="6" spans="1:27" x14ac:dyDescent="0.3">
      <c r="A6" s="32">
        <f>INDEX('1_문헌특성'!B:B, MATCH(B6, '1_문헌특성'!D:D, 0))</f>
        <v>1</v>
      </c>
      <c r="B6" s="46">
        <v>1729</v>
      </c>
      <c r="C6" s="46" t="str">
        <f>VLOOKUP(B6,'1_문헌특성'!D:BF,2,0)</f>
        <v>Minnaar (2019)</v>
      </c>
      <c r="D6" s="46" t="str">
        <f>VLOOKUP(B6,'1_문헌특성'!D:BF,3,0)</f>
        <v>RCT(NCT03332069)</v>
      </c>
      <c r="E6" s="46" t="str">
        <f>VLOOKUP(B6,'1_문헌특성'!D:BF,7,0)</f>
        <v>부인종양</v>
      </c>
      <c r="F6" s="46" t="str">
        <f>VLOOKUP(B6,'1_문헌특성'!D:BF,8,0)</f>
        <v>자궁경부암</v>
      </c>
      <c r="G6" s="46" t="str">
        <f>VLOOKUP(B6,'1_문헌특성'!D:BF,9,0)</f>
        <v>자궁경부암(IIB~ⅢB)</v>
      </c>
      <c r="H6" s="46" t="str">
        <f>VLOOKUP(B6,'1_문헌특성'!D:BF,31,0)</f>
        <v>HT+CT+RT</v>
      </c>
      <c r="I6" s="46" t="str">
        <f>VLOOKUP(B6,'1_문헌특성'!D:BF,38,0)</f>
        <v>EHY2000+</v>
      </c>
      <c r="J6" s="46" t="str">
        <f>VLOOKUP(B6,'1_문헌특성'!D:BF,43,0)</f>
        <v xml:space="preserve">EBRT후 30분내 투여함
BT, CT 수행한 날에는 HT 수행하지 않음 </v>
      </c>
      <c r="K6" s="46" t="str">
        <f>VLOOKUP(B6,'1_문헌특성'!D:BF,51,0)</f>
        <v>CT+RT</v>
      </c>
      <c r="L6" s="46"/>
      <c r="M6" s="46" t="s">
        <v>218</v>
      </c>
      <c r="N6" s="46"/>
      <c r="O6" s="46" t="s">
        <v>221</v>
      </c>
      <c r="P6" s="46"/>
      <c r="Q6" s="46" t="s">
        <v>194</v>
      </c>
      <c r="R6" s="46">
        <v>101</v>
      </c>
      <c r="S6" s="46">
        <v>39</v>
      </c>
      <c r="T6" s="46">
        <v>101</v>
      </c>
      <c r="U6" s="46">
        <v>20</v>
      </c>
      <c r="V6" s="46">
        <v>2E-3</v>
      </c>
      <c r="W6" s="46" t="s">
        <v>222</v>
      </c>
      <c r="X6" s="46">
        <v>0.36</v>
      </c>
      <c r="Y6" s="46" t="s">
        <v>223</v>
      </c>
      <c r="Z6" s="46"/>
      <c r="AA6" s="32" t="s">
        <v>224</v>
      </c>
    </row>
    <row r="7" spans="1:27" x14ac:dyDescent="0.3">
      <c r="A7" s="32">
        <f>INDEX('1_문헌특성'!B:B, MATCH(B7, '1_문헌특성'!D:D, 0))</f>
        <v>1</v>
      </c>
      <c r="B7" s="46">
        <v>1729</v>
      </c>
      <c r="C7" s="46" t="str">
        <f>VLOOKUP(B7,'1_문헌특성'!D:BF,2,0)</f>
        <v>Minnaar (2019)</v>
      </c>
      <c r="D7" s="46" t="str">
        <f>VLOOKUP(B7,'1_문헌특성'!D:BF,3,0)</f>
        <v>RCT(NCT03332069)</v>
      </c>
      <c r="E7" s="46" t="str">
        <f>VLOOKUP(B7,'1_문헌특성'!D:BF,7,0)</f>
        <v>부인종양</v>
      </c>
      <c r="F7" s="46" t="str">
        <f>VLOOKUP(B7,'1_문헌특성'!D:BF,8,0)</f>
        <v>자궁경부암</v>
      </c>
      <c r="G7" s="46" t="str">
        <f>VLOOKUP(B7,'1_문헌특성'!D:BF,9,0)</f>
        <v>자궁경부암(IIB~ⅢB)</v>
      </c>
      <c r="H7" s="46" t="str">
        <f>VLOOKUP(B7,'1_문헌특성'!D:BF,31,0)</f>
        <v>HT+CT+RT</v>
      </c>
      <c r="I7" s="46" t="str">
        <f>VLOOKUP(B7,'1_문헌특성'!D:BF,38,0)</f>
        <v>EHY2000+</v>
      </c>
      <c r="J7" s="46" t="str">
        <f>VLOOKUP(B7,'1_문헌특성'!D:BF,43,0)</f>
        <v xml:space="preserve">EBRT후 30분내 투여함
BT, CT 수행한 날에는 HT 수행하지 않음 </v>
      </c>
      <c r="K7" s="46" t="str">
        <f>VLOOKUP(B7,'1_문헌특성'!D:BF,51,0)</f>
        <v>CT+RT</v>
      </c>
      <c r="L7" s="46"/>
      <c r="M7" s="46" t="s">
        <v>228</v>
      </c>
      <c r="N7" s="46"/>
      <c r="O7" s="46"/>
      <c r="P7" s="46"/>
      <c r="Q7" s="46" t="s">
        <v>194</v>
      </c>
      <c r="R7" s="46">
        <v>85</v>
      </c>
      <c r="S7" s="46">
        <v>49</v>
      </c>
      <c r="T7" s="46">
        <v>73</v>
      </c>
      <c r="U7" s="46">
        <v>26</v>
      </c>
      <c r="V7" s="46"/>
      <c r="W7" s="46"/>
      <c r="X7" s="46"/>
      <c r="Y7" s="46"/>
      <c r="Z7" s="46"/>
      <c r="AA7" s="32" t="s">
        <v>227</v>
      </c>
    </row>
    <row r="8" spans="1:27" x14ac:dyDescent="0.3">
      <c r="A8" s="32">
        <f>INDEX('1_문헌특성'!B:B, MATCH(B8, '1_문헌특성'!D:D, 0))</f>
        <v>1</v>
      </c>
      <c r="B8" s="46">
        <v>1729</v>
      </c>
      <c r="C8" s="46" t="str">
        <f>VLOOKUP(B8,'1_문헌특성'!D:BF,2,0)</f>
        <v>Minnaar (2019)</v>
      </c>
      <c r="D8" s="46" t="str">
        <f>VLOOKUP(B8,'1_문헌특성'!D:BF,3,0)</f>
        <v>RCT(NCT03332069)</v>
      </c>
      <c r="E8" s="46" t="str">
        <f>VLOOKUP(B8,'1_문헌특성'!D:BF,7,0)</f>
        <v>부인종양</v>
      </c>
      <c r="F8" s="46" t="str">
        <f>VLOOKUP(B8,'1_문헌특성'!D:BF,8,0)</f>
        <v>자궁경부암</v>
      </c>
      <c r="G8" s="46" t="str">
        <f>VLOOKUP(B8,'1_문헌특성'!D:BF,9,0)</f>
        <v>자궁경부암(IIB~ⅢB)</v>
      </c>
      <c r="H8" s="46" t="str">
        <f>VLOOKUP(B8,'1_문헌특성'!D:BF,31,0)</f>
        <v>HT+CT+RT</v>
      </c>
      <c r="I8" s="46" t="str">
        <f>VLOOKUP(B8,'1_문헌특성'!D:BF,38,0)</f>
        <v>EHY2000+</v>
      </c>
      <c r="J8" s="46" t="str">
        <f>VLOOKUP(B8,'1_문헌특성'!D:BF,43,0)</f>
        <v xml:space="preserve">EBRT후 30분내 투여함
BT, CT 수행한 날에는 HT 수행하지 않음 </v>
      </c>
      <c r="K8" s="46" t="str">
        <f>VLOOKUP(B8,'1_문헌특성'!D:BF,51,0)</f>
        <v>CT+RT</v>
      </c>
      <c r="L8" s="46"/>
      <c r="M8" s="46" t="s">
        <v>229</v>
      </c>
      <c r="N8" s="46"/>
      <c r="O8" s="46"/>
      <c r="P8" s="46"/>
      <c r="Q8" s="46" t="s">
        <v>194</v>
      </c>
      <c r="R8" s="46">
        <v>85</v>
      </c>
      <c r="S8" s="46">
        <v>33</v>
      </c>
      <c r="T8" s="46">
        <v>73</v>
      </c>
      <c r="U8" s="46">
        <v>44</v>
      </c>
      <c r="V8" s="46"/>
      <c r="W8" s="46"/>
      <c r="X8" s="46"/>
      <c r="Y8" s="46"/>
      <c r="Z8" s="46"/>
    </row>
    <row r="9" spans="1:27" x14ac:dyDescent="0.3">
      <c r="A9" s="32">
        <f>INDEX('1_문헌특성'!B:B, MATCH(B9, '1_문헌특성'!D:D, 0))</f>
        <v>1</v>
      </c>
      <c r="B9" s="46">
        <v>1729</v>
      </c>
      <c r="C9" s="46" t="str">
        <f>VLOOKUP(B9,'1_문헌특성'!D:BF,2,0)</f>
        <v>Minnaar (2019)</v>
      </c>
      <c r="D9" s="46" t="str">
        <f>VLOOKUP(B9,'1_문헌특성'!D:BF,3,0)</f>
        <v>RCT(NCT03332069)</v>
      </c>
      <c r="E9" s="46" t="str">
        <f>VLOOKUP(B9,'1_문헌특성'!D:BF,7,0)</f>
        <v>부인종양</v>
      </c>
      <c r="F9" s="46" t="str">
        <f>VLOOKUP(B9,'1_문헌특성'!D:BF,8,0)</f>
        <v>자궁경부암</v>
      </c>
      <c r="G9" s="46" t="str">
        <f>VLOOKUP(B9,'1_문헌특성'!D:BF,9,0)</f>
        <v>자궁경부암(IIB~ⅢB)</v>
      </c>
      <c r="H9" s="46" t="str">
        <f>VLOOKUP(B9,'1_문헌특성'!D:BF,31,0)</f>
        <v>HT+CT+RT</v>
      </c>
      <c r="I9" s="46" t="str">
        <f>VLOOKUP(B9,'1_문헌특성'!D:BF,38,0)</f>
        <v>EHY2000+</v>
      </c>
      <c r="J9" s="46" t="str">
        <f>VLOOKUP(B9,'1_문헌특성'!D:BF,43,0)</f>
        <v xml:space="preserve">EBRT후 30분내 투여함
BT, CT 수행한 날에는 HT 수행하지 않음 </v>
      </c>
      <c r="K9" s="46" t="str">
        <f>VLOOKUP(B9,'1_문헌특성'!D:BF,51,0)</f>
        <v>CT+RT</v>
      </c>
      <c r="L9" s="46"/>
      <c r="M9" s="46" t="s">
        <v>230</v>
      </c>
      <c r="N9" s="46"/>
      <c r="O9" s="46"/>
      <c r="P9" s="46"/>
      <c r="Q9" s="46" t="s">
        <v>194</v>
      </c>
      <c r="R9" s="46">
        <v>85</v>
      </c>
      <c r="S9" s="46">
        <v>1</v>
      </c>
      <c r="T9" s="46">
        <v>73</v>
      </c>
      <c r="U9" s="46">
        <v>3</v>
      </c>
      <c r="V9" s="46"/>
      <c r="W9" s="46"/>
      <c r="X9" s="46"/>
      <c r="Y9" s="46"/>
      <c r="Z9" s="46"/>
    </row>
    <row r="10" spans="1:27" x14ac:dyDescent="0.3">
      <c r="A10" s="32">
        <f>INDEX('1_문헌특성'!B:B, MATCH(B10, '1_문헌특성'!D:D, 0))</f>
        <v>1</v>
      </c>
      <c r="B10" s="46">
        <v>1729</v>
      </c>
      <c r="C10" s="46" t="str">
        <f>VLOOKUP(B10,'1_문헌특성'!D:BF,2,0)</f>
        <v>Minnaar (2019)</v>
      </c>
      <c r="D10" s="46" t="str">
        <f>VLOOKUP(B10,'1_문헌특성'!D:BF,3,0)</f>
        <v>RCT(NCT03332069)</v>
      </c>
      <c r="E10" s="46" t="str">
        <f>VLOOKUP(B10,'1_문헌특성'!D:BF,7,0)</f>
        <v>부인종양</v>
      </c>
      <c r="F10" s="46" t="str">
        <f>VLOOKUP(B10,'1_문헌특성'!D:BF,8,0)</f>
        <v>자궁경부암</v>
      </c>
      <c r="G10" s="46" t="str">
        <f>VLOOKUP(B10,'1_문헌특성'!D:BF,9,0)</f>
        <v>자궁경부암(IIB~ⅢB)</v>
      </c>
      <c r="H10" s="46" t="str">
        <f>VLOOKUP(B10,'1_문헌특성'!D:BF,31,0)</f>
        <v>HT+CT+RT</v>
      </c>
      <c r="I10" s="46" t="str">
        <f>VLOOKUP(B10,'1_문헌특성'!D:BF,38,0)</f>
        <v>EHY2000+</v>
      </c>
      <c r="J10" s="46" t="str">
        <f>VLOOKUP(B10,'1_문헌특성'!D:BF,43,0)</f>
        <v xml:space="preserve">EBRT후 30분내 투여함
BT, CT 수행한 날에는 HT 수행하지 않음 </v>
      </c>
      <c r="K10" s="46" t="str">
        <f>VLOOKUP(B10,'1_문헌특성'!D:BF,51,0)</f>
        <v>CT+RT</v>
      </c>
      <c r="L10" s="46"/>
      <c r="M10" s="46" t="s">
        <v>231</v>
      </c>
      <c r="N10" s="46"/>
      <c r="O10" s="46"/>
      <c r="P10" s="46"/>
      <c r="Q10" s="46" t="s">
        <v>194</v>
      </c>
      <c r="R10" s="46">
        <v>85</v>
      </c>
      <c r="S10" s="46">
        <v>2</v>
      </c>
      <c r="T10" s="46">
        <v>73</v>
      </c>
      <c r="U10" s="46">
        <v>0</v>
      </c>
      <c r="V10" s="46"/>
      <c r="W10" s="46"/>
      <c r="X10" s="46"/>
      <c r="Y10" s="46"/>
      <c r="Z10" s="46"/>
    </row>
    <row r="11" spans="1:27" x14ac:dyDescent="0.3">
      <c r="A11" s="32">
        <f>INDEX('1_문헌특성'!B:B, MATCH(B11, '1_문헌특성'!D:D, 0))</f>
        <v>1</v>
      </c>
      <c r="B11" s="46">
        <v>1729</v>
      </c>
      <c r="C11" s="46" t="str">
        <f>VLOOKUP(B11,'1_문헌특성'!D:BF,2,0)</f>
        <v>Minnaar (2019)</v>
      </c>
      <c r="D11" s="46" t="str">
        <f>VLOOKUP(B11,'1_문헌특성'!D:BF,3,0)</f>
        <v>RCT(NCT03332069)</v>
      </c>
      <c r="E11" s="46" t="str">
        <f>VLOOKUP(B11,'1_문헌특성'!D:BF,7,0)</f>
        <v>부인종양</v>
      </c>
      <c r="F11" s="46" t="str">
        <f>VLOOKUP(B11,'1_문헌특성'!D:BF,8,0)</f>
        <v>자궁경부암</v>
      </c>
      <c r="G11" s="46" t="str">
        <f>VLOOKUP(B11,'1_문헌특성'!D:BF,9,0)</f>
        <v>자궁경부암(IIB~ⅢB)</v>
      </c>
      <c r="H11" s="46" t="str">
        <f>VLOOKUP(B11,'1_문헌특성'!D:BF,31,0)</f>
        <v>HT+CT+RT</v>
      </c>
      <c r="I11" s="46" t="str">
        <f>VLOOKUP(B11,'1_문헌특성'!D:BF,38,0)</f>
        <v>EHY2000+</v>
      </c>
      <c r="J11" s="46" t="str">
        <f>VLOOKUP(B11,'1_문헌특성'!D:BF,43,0)</f>
        <v xml:space="preserve">EBRT후 30분내 투여함
BT, CT 수행한 날에는 HT 수행하지 않음 </v>
      </c>
      <c r="K11" s="46" t="str">
        <f>VLOOKUP(B11,'1_문헌특성'!D:BF,51,0)</f>
        <v>CT+RT</v>
      </c>
      <c r="L11" s="46"/>
      <c r="M11" s="46" t="s">
        <v>250</v>
      </c>
      <c r="N11" s="46"/>
      <c r="O11" s="46" t="s">
        <v>245</v>
      </c>
      <c r="P11" s="46"/>
      <c r="Q11" s="46" t="s">
        <v>246</v>
      </c>
      <c r="R11" s="46">
        <v>95</v>
      </c>
      <c r="S11" s="46">
        <v>15</v>
      </c>
      <c r="T11" s="46">
        <v>73</v>
      </c>
      <c r="U11" s="46">
        <v>16</v>
      </c>
      <c r="V11" s="46"/>
      <c r="W11" s="46"/>
      <c r="X11" s="46"/>
      <c r="Y11" s="46"/>
      <c r="Z11" s="46"/>
    </row>
    <row r="12" spans="1:27" x14ac:dyDescent="0.3">
      <c r="A12" s="32">
        <f>INDEX('1_문헌특성'!B:B, MATCH(B12, '1_문헌특성'!D:D, 0))</f>
        <v>1</v>
      </c>
      <c r="B12" s="46">
        <v>1729</v>
      </c>
      <c r="C12" s="46" t="str">
        <f>VLOOKUP(B12,'1_문헌특성'!D:BF,2,0)</f>
        <v>Minnaar (2019)</v>
      </c>
      <c r="D12" s="46" t="str">
        <f>VLOOKUP(B12,'1_문헌특성'!D:BF,3,0)</f>
        <v>RCT(NCT03332069)</v>
      </c>
      <c r="E12" s="46" t="str">
        <f>VLOOKUP(B12,'1_문헌특성'!D:BF,7,0)</f>
        <v>부인종양</v>
      </c>
      <c r="F12" s="46" t="str">
        <f>VLOOKUP(B12,'1_문헌특성'!D:BF,8,0)</f>
        <v>자궁경부암</v>
      </c>
      <c r="G12" s="46" t="str">
        <f>VLOOKUP(B12,'1_문헌특성'!D:BF,9,0)</f>
        <v>자궁경부암(IIB~ⅢB)</v>
      </c>
      <c r="H12" s="46" t="str">
        <f>VLOOKUP(B12,'1_문헌특성'!D:BF,31,0)</f>
        <v>HT+CT+RT</v>
      </c>
      <c r="I12" s="46" t="str">
        <f>VLOOKUP(B12,'1_문헌특성'!D:BF,38,0)</f>
        <v>EHY2000+</v>
      </c>
      <c r="J12" s="46" t="str">
        <f>VLOOKUP(B12,'1_문헌특성'!D:BF,43,0)</f>
        <v xml:space="preserve">EBRT후 30분내 투여함
BT, CT 수행한 날에는 HT 수행하지 않음 </v>
      </c>
      <c r="K12" s="46" t="str">
        <f>VLOOKUP(B12,'1_문헌특성'!D:BF,51,0)</f>
        <v>CT+RT</v>
      </c>
      <c r="L12" s="46" t="s">
        <v>247</v>
      </c>
      <c r="M12" s="46" t="s">
        <v>248</v>
      </c>
      <c r="N12" s="46"/>
      <c r="O12" s="46" t="s">
        <v>249</v>
      </c>
      <c r="P12" s="46"/>
      <c r="Q12" s="46" t="s">
        <v>246</v>
      </c>
      <c r="R12" s="46">
        <v>54</v>
      </c>
      <c r="S12" s="46">
        <v>13</v>
      </c>
      <c r="T12" s="46">
        <v>54</v>
      </c>
      <c r="U12" s="46">
        <v>3</v>
      </c>
      <c r="V12" s="46"/>
      <c r="W12" s="46"/>
      <c r="X12" s="46"/>
      <c r="Y12" s="46"/>
      <c r="Z12" s="46"/>
    </row>
    <row r="13" spans="1:27" x14ac:dyDescent="0.3">
      <c r="A13" s="32">
        <f>INDEX('1_문헌특성'!B:B, MATCH(B13, '1_문헌특성'!D:D, 0))</f>
        <v>1</v>
      </c>
      <c r="B13" s="39">
        <v>13096</v>
      </c>
      <c r="C13" s="46" t="str">
        <f>VLOOKUP(B13,'1_문헌특성'!D:BF,2,0)</f>
        <v>Minnaar (2020)</v>
      </c>
      <c r="D13" s="46" t="str">
        <f>VLOOKUP(B13,'1_문헌특성'!D:BF,3,0)</f>
        <v>RCT(NCT03332069)</v>
      </c>
      <c r="E13" s="46" t="str">
        <f>VLOOKUP(B13,'1_문헌특성'!D:BF,7,0)</f>
        <v>부인종양</v>
      </c>
      <c r="F13" s="46" t="str">
        <f>VLOOKUP(B13,'1_문헌특성'!D:BF,8,0)</f>
        <v>자궁경부암</v>
      </c>
      <c r="G13" s="46" t="str">
        <f>VLOOKUP(B13,'1_문헌특성'!D:BF,9,0)</f>
        <v>자궁경부암(IIB~ⅢB)</v>
      </c>
      <c r="H13" s="46" t="str">
        <f>VLOOKUP(B13,'1_문헌특성'!D:BF,31,0)</f>
        <v>HT+CT+RT</v>
      </c>
      <c r="I13" s="46" t="str">
        <f>VLOOKUP(B13,'1_문헌특성'!D:BF,38,0)</f>
        <v>EHY2000+</v>
      </c>
      <c r="J13" s="46" t="str">
        <f>VLOOKUP(B13,'1_문헌특성'!D:BF,43,0)</f>
        <v xml:space="preserve">EBRT후 30분내 투여함
BT, CT 수행한 날에는 HT 수행하지 않음 </v>
      </c>
      <c r="K13" s="46" t="str">
        <f>VLOOKUP(B13,'1_문헌특성'!D:BF,51,0)</f>
        <v>CT+RT</v>
      </c>
      <c r="L13" s="46"/>
      <c r="M13" s="46" t="s">
        <v>251</v>
      </c>
      <c r="N13" s="46"/>
      <c r="O13" s="46" t="s">
        <v>252</v>
      </c>
      <c r="P13" s="46"/>
      <c r="Q13" s="46" t="s">
        <v>246</v>
      </c>
      <c r="R13" s="46">
        <v>105</v>
      </c>
      <c r="S13" s="46">
        <v>6</v>
      </c>
      <c r="T13" s="46">
        <v>101</v>
      </c>
      <c r="U13" s="46">
        <v>9</v>
      </c>
      <c r="V13" s="46">
        <v>0.377</v>
      </c>
      <c r="W13" s="46"/>
      <c r="X13" s="46"/>
      <c r="Y13" s="46"/>
      <c r="Z13" s="46"/>
    </row>
    <row r="14" spans="1:27" x14ac:dyDescent="0.3">
      <c r="A14" s="32">
        <f>INDEX('1_문헌특성'!B:B, MATCH(B14, '1_문헌특성'!D:D, 0))</f>
        <v>1</v>
      </c>
      <c r="B14" s="39">
        <v>13096</v>
      </c>
      <c r="C14" s="46" t="str">
        <f>VLOOKUP(B14,'1_문헌특성'!D:BF,2,0)</f>
        <v>Minnaar (2020)</v>
      </c>
      <c r="D14" s="46" t="str">
        <f>VLOOKUP(B14,'1_문헌특성'!D:BF,3,0)</f>
        <v>RCT(NCT03332069)</v>
      </c>
      <c r="E14" s="46" t="str">
        <f>VLOOKUP(B14,'1_문헌특성'!D:BF,7,0)</f>
        <v>부인종양</v>
      </c>
      <c r="F14" s="46" t="str">
        <f>VLOOKUP(B14,'1_문헌특성'!D:BF,8,0)</f>
        <v>자궁경부암</v>
      </c>
      <c r="G14" s="46" t="str">
        <f>VLOOKUP(B14,'1_문헌특성'!D:BF,9,0)</f>
        <v>자궁경부암(IIB~ⅢB)</v>
      </c>
      <c r="H14" s="46" t="str">
        <f>VLOOKUP(B14,'1_문헌특성'!D:BF,31,0)</f>
        <v>HT+CT+RT</v>
      </c>
      <c r="I14" s="46" t="str">
        <f>VLOOKUP(B14,'1_문헌특성'!D:BF,38,0)</f>
        <v>EHY2000+</v>
      </c>
      <c r="J14" s="46" t="str">
        <f>VLOOKUP(B14,'1_문헌특성'!D:BF,43,0)</f>
        <v xml:space="preserve">EBRT후 30분내 투여함
BT, CT 수행한 날에는 HT 수행하지 않음 </v>
      </c>
      <c r="K14" s="46" t="str">
        <f>VLOOKUP(B14,'1_문헌특성'!D:BF,51,0)</f>
        <v>CT+RT</v>
      </c>
      <c r="L14" s="46"/>
      <c r="M14" s="46" t="s">
        <v>253</v>
      </c>
      <c r="N14" s="46"/>
      <c r="O14" s="46" t="s">
        <v>254</v>
      </c>
      <c r="P14" s="46"/>
      <c r="Q14" s="46" t="s">
        <v>246</v>
      </c>
      <c r="R14" s="46">
        <v>105</v>
      </c>
      <c r="S14" s="46">
        <f>45</f>
        <v>45</v>
      </c>
      <c r="T14" s="46">
        <v>101</v>
      </c>
      <c r="U14" s="46">
        <v>44</v>
      </c>
      <c r="V14" s="46"/>
      <c r="W14" s="46" t="s">
        <v>255</v>
      </c>
      <c r="X14" s="46">
        <v>1.504</v>
      </c>
      <c r="Y14" s="46" t="s">
        <v>256</v>
      </c>
      <c r="Z14" s="46">
        <v>0.34799999999999998</v>
      </c>
      <c r="AA14" s="32" t="s">
        <v>257</v>
      </c>
    </row>
    <row r="15" spans="1:27" x14ac:dyDescent="0.3">
      <c r="A15" s="32">
        <f>INDEX('1_문헌특성'!B:B, MATCH(B15, '1_문헌특성'!D:D, 0))</f>
        <v>1</v>
      </c>
      <c r="B15" s="39">
        <v>13096</v>
      </c>
      <c r="C15" s="46" t="str">
        <f>VLOOKUP(B15,'1_문헌특성'!D:BF,2,0)</f>
        <v>Minnaar (2020)</v>
      </c>
      <c r="D15" s="46" t="str">
        <f>VLOOKUP(B15,'1_문헌특성'!D:BF,3,0)</f>
        <v>RCT(NCT03332069)</v>
      </c>
      <c r="E15" s="46" t="str">
        <f>VLOOKUP(B15,'1_문헌특성'!D:BF,7,0)</f>
        <v>부인종양</v>
      </c>
      <c r="F15" s="46" t="str">
        <f>VLOOKUP(B15,'1_문헌특성'!D:BF,8,0)</f>
        <v>자궁경부암</v>
      </c>
      <c r="G15" s="46" t="str">
        <f>VLOOKUP(B15,'1_문헌특성'!D:BF,9,0)</f>
        <v>자궁경부암(IIB~ⅢB)</v>
      </c>
      <c r="H15" s="46" t="str">
        <f>VLOOKUP(B15,'1_문헌특성'!D:BF,31,0)</f>
        <v>HT+CT+RT</v>
      </c>
      <c r="I15" s="46" t="str">
        <f>VLOOKUP(B15,'1_문헌특성'!D:BF,38,0)</f>
        <v>EHY2000+</v>
      </c>
      <c r="J15" s="46" t="str">
        <f>VLOOKUP(B15,'1_문헌특성'!D:BF,43,0)</f>
        <v xml:space="preserve">EBRT후 30분내 투여함
BT, CT 수행한 날에는 HT 수행하지 않음 </v>
      </c>
      <c r="K15" s="46" t="str">
        <f>VLOOKUP(B15,'1_문헌특성'!D:BF,51,0)</f>
        <v>CT+RT</v>
      </c>
      <c r="L15" s="46"/>
      <c r="M15" s="46" t="s">
        <v>258</v>
      </c>
      <c r="N15" s="46"/>
      <c r="O15" s="46"/>
      <c r="P15" s="46"/>
      <c r="Q15" s="46" t="s">
        <v>246</v>
      </c>
      <c r="R15" s="46">
        <v>105</v>
      </c>
      <c r="S15" s="46">
        <v>17</v>
      </c>
      <c r="T15" s="46"/>
      <c r="U15" s="46"/>
      <c r="V15" s="46"/>
      <c r="W15" s="46"/>
      <c r="X15" s="46"/>
      <c r="Y15" s="46"/>
      <c r="Z15" s="46"/>
      <c r="AA15" s="32" t="s">
        <v>259</v>
      </c>
    </row>
    <row r="16" spans="1:27" x14ac:dyDescent="0.3">
      <c r="A16" s="32">
        <f>INDEX('1_문헌특성'!B:B, MATCH(B16, '1_문헌특성'!D:D, 0))</f>
        <v>1</v>
      </c>
      <c r="B16" s="39">
        <v>13096</v>
      </c>
      <c r="C16" s="46" t="str">
        <f>VLOOKUP(B16,'1_문헌특성'!D:BF,2,0)</f>
        <v>Minnaar (2020)</v>
      </c>
      <c r="D16" s="46" t="str">
        <f>VLOOKUP(B16,'1_문헌특성'!D:BF,3,0)</f>
        <v>RCT(NCT03332069)</v>
      </c>
      <c r="E16" s="46" t="str">
        <f>VLOOKUP(B16,'1_문헌특성'!D:BF,7,0)</f>
        <v>부인종양</v>
      </c>
      <c r="F16" s="46" t="str">
        <f>VLOOKUP(B16,'1_문헌특성'!D:BF,8,0)</f>
        <v>자궁경부암</v>
      </c>
      <c r="G16" s="46" t="str">
        <f>VLOOKUP(B16,'1_문헌특성'!D:BF,9,0)</f>
        <v>자궁경부암(IIB~ⅢB)</v>
      </c>
      <c r="H16" s="46" t="str">
        <f>VLOOKUP(B16,'1_문헌특성'!D:BF,31,0)</f>
        <v>HT+CT+RT</v>
      </c>
      <c r="I16" s="46" t="str">
        <f>VLOOKUP(B16,'1_문헌특성'!D:BF,38,0)</f>
        <v>EHY2000+</v>
      </c>
      <c r="J16" s="46" t="str">
        <f>VLOOKUP(B16,'1_문헌특성'!D:BF,43,0)</f>
        <v xml:space="preserve">EBRT후 30분내 투여함
BT, CT 수행한 날에는 HT 수행하지 않음 </v>
      </c>
      <c r="K16" s="46" t="str">
        <f>VLOOKUP(B16,'1_문헌특성'!D:BF,51,0)</f>
        <v>CT+RT</v>
      </c>
      <c r="L16" s="46"/>
      <c r="M16" s="46" t="s">
        <v>260</v>
      </c>
      <c r="N16" s="46"/>
      <c r="O16" s="46"/>
      <c r="P16" s="46"/>
      <c r="Q16" s="46" t="s">
        <v>261</v>
      </c>
      <c r="R16" s="46">
        <v>105</v>
      </c>
      <c r="S16" s="46">
        <v>10</v>
      </c>
      <c r="T16" s="46">
        <v>101</v>
      </c>
      <c r="U16" s="46">
        <v>1</v>
      </c>
      <c r="V16" s="46">
        <v>2.3E-2</v>
      </c>
      <c r="W16" s="46"/>
      <c r="X16" s="46"/>
      <c r="Y16" s="46"/>
      <c r="Z16" s="46"/>
    </row>
    <row r="17" spans="1:27" x14ac:dyDescent="0.3">
      <c r="A17" s="32">
        <f>INDEX('1_문헌특성'!B:B, MATCH(B17, '1_문헌특성'!D:D, 0))</f>
        <v>1</v>
      </c>
      <c r="B17" s="39">
        <v>13096</v>
      </c>
      <c r="C17" s="46" t="str">
        <f>VLOOKUP(B17,'1_문헌특성'!D:BF,2,0)</f>
        <v>Minnaar (2020)</v>
      </c>
      <c r="D17" s="46" t="str">
        <f>VLOOKUP(B17,'1_문헌특성'!D:BF,3,0)</f>
        <v>RCT(NCT03332069)</v>
      </c>
      <c r="E17" s="46" t="str">
        <f>VLOOKUP(B17,'1_문헌특성'!D:BF,7,0)</f>
        <v>부인종양</v>
      </c>
      <c r="F17" s="46" t="str">
        <f>VLOOKUP(B17,'1_문헌특성'!D:BF,8,0)</f>
        <v>자궁경부암</v>
      </c>
      <c r="G17" s="46" t="str">
        <f>VLOOKUP(B17,'1_문헌특성'!D:BF,9,0)</f>
        <v>자궁경부암(IIB~ⅢB)</v>
      </c>
      <c r="H17" s="46" t="str">
        <f>VLOOKUP(B17,'1_문헌특성'!D:BF,31,0)</f>
        <v>HT+CT+RT</v>
      </c>
      <c r="I17" s="46" t="str">
        <f>VLOOKUP(B17,'1_문헌특성'!D:BF,38,0)</f>
        <v>EHY2000+</v>
      </c>
      <c r="J17" s="46" t="str">
        <f>VLOOKUP(B17,'1_문헌특성'!D:BF,43,0)</f>
        <v xml:space="preserve">EBRT후 30분내 투여함
BT, CT 수행한 날에는 HT 수행하지 않음 </v>
      </c>
      <c r="K17" s="46" t="str">
        <f>VLOOKUP(B17,'1_문헌특성'!D:BF,51,0)</f>
        <v>CT+RT</v>
      </c>
      <c r="L17" s="46"/>
      <c r="M17" s="46" t="s">
        <v>260</v>
      </c>
      <c r="N17" s="46"/>
      <c r="O17" s="46"/>
      <c r="P17" s="46"/>
      <c r="Q17" s="46" t="s">
        <v>262</v>
      </c>
      <c r="R17" s="46"/>
      <c r="S17" s="46"/>
      <c r="T17" s="46"/>
      <c r="U17" s="46"/>
      <c r="V17" s="46"/>
      <c r="W17" s="46"/>
      <c r="X17" s="46"/>
      <c r="Y17" s="46"/>
      <c r="Z17" s="46"/>
      <c r="AA17" s="32" t="s">
        <v>263</v>
      </c>
    </row>
    <row r="18" spans="1:27" x14ac:dyDescent="0.3">
      <c r="A18" s="32">
        <f>INDEX('1_문헌특성'!B:B, MATCH(B18, '1_문헌특성'!D:D, 0))</f>
        <v>1</v>
      </c>
      <c r="B18" s="39">
        <v>13096</v>
      </c>
      <c r="C18" s="46" t="str">
        <f>VLOOKUP(B18,'1_문헌특성'!D:BF,2,0)</f>
        <v>Minnaar (2020)</v>
      </c>
      <c r="D18" s="46" t="str">
        <f>VLOOKUP(B18,'1_문헌특성'!D:BF,3,0)</f>
        <v>RCT(NCT03332069)</v>
      </c>
      <c r="E18" s="46" t="str">
        <f>VLOOKUP(B18,'1_문헌특성'!D:BF,7,0)</f>
        <v>부인종양</v>
      </c>
      <c r="F18" s="46" t="str">
        <f>VLOOKUP(B18,'1_문헌특성'!D:BF,8,0)</f>
        <v>자궁경부암</v>
      </c>
      <c r="G18" s="46" t="str">
        <f>VLOOKUP(B18,'1_문헌특성'!D:BF,9,0)</f>
        <v>자궁경부암(IIB~ⅢB)</v>
      </c>
      <c r="H18" s="46" t="str">
        <f>VLOOKUP(B18,'1_문헌특성'!D:BF,31,0)</f>
        <v>HT+CT+RT</v>
      </c>
      <c r="I18" s="46" t="str">
        <f>VLOOKUP(B18,'1_문헌특성'!D:BF,38,0)</f>
        <v>EHY2000+</v>
      </c>
      <c r="J18" s="46" t="str">
        <f>VLOOKUP(B18,'1_문헌특성'!D:BF,43,0)</f>
        <v xml:space="preserve">EBRT후 30분내 투여함
BT, CT 수행한 날에는 HT 수행하지 않음 </v>
      </c>
      <c r="K18" s="46" t="str">
        <f>VLOOKUP(B18,'1_문헌특성'!D:BF,51,0)</f>
        <v>CT+RT</v>
      </c>
      <c r="L18" s="46"/>
      <c r="M18" s="46" t="s">
        <v>264</v>
      </c>
      <c r="N18" s="34"/>
      <c r="P18" s="46"/>
      <c r="Q18" s="46" t="s">
        <v>261</v>
      </c>
      <c r="R18" s="46">
        <v>105</v>
      </c>
      <c r="S18" s="46">
        <v>12</v>
      </c>
      <c r="T18" s="46">
        <v>101</v>
      </c>
      <c r="U18" s="46">
        <v>14</v>
      </c>
      <c r="V18" s="46">
        <v>0.59899999999999998</v>
      </c>
      <c r="W18" s="46"/>
      <c r="X18" s="46"/>
      <c r="Y18" s="46"/>
      <c r="Z18" s="46"/>
      <c r="AA18" s="32" t="s">
        <v>272</v>
      </c>
    </row>
    <row r="19" spans="1:27" x14ac:dyDescent="0.3">
      <c r="A19" s="32">
        <f>INDEX('1_문헌특성'!B:B, MATCH(B19, '1_문헌특성'!D:D, 0))</f>
        <v>1</v>
      </c>
      <c r="B19" s="39">
        <v>13096</v>
      </c>
      <c r="C19" s="46" t="str">
        <f>VLOOKUP(B19,'1_문헌특성'!D:BF,2,0)</f>
        <v>Minnaar (2020)</v>
      </c>
      <c r="D19" s="46" t="str">
        <f>VLOOKUP(B19,'1_문헌특성'!D:BF,3,0)</f>
        <v>RCT(NCT03332069)</v>
      </c>
      <c r="E19" s="46" t="str">
        <f>VLOOKUP(B19,'1_문헌특성'!D:BF,7,0)</f>
        <v>부인종양</v>
      </c>
      <c r="F19" s="46" t="str">
        <f>VLOOKUP(B19,'1_문헌특성'!D:BF,8,0)</f>
        <v>자궁경부암</v>
      </c>
      <c r="G19" s="46" t="str">
        <f>VLOOKUP(B19,'1_문헌특성'!D:BF,9,0)</f>
        <v>자궁경부암(IIB~ⅢB)</v>
      </c>
      <c r="H19" s="46" t="str">
        <f>VLOOKUP(B19,'1_문헌특성'!D:BF,31,0)</f>
        <v>HT+CT+RT</v>
      </c>
      <c r="I19" s="46" t="str">
        <f>VLOOKUP(B19,'1_문헌특성'!D:BF,38,0)</f>
        <v>EHY2000+</v>
      </c>
      <c r="J19" s="46" t="str">
        <f>VLOOKUP(B19,'1_문헌특성'!D:BF,43,0)</f>
        <v xml:space="preserve">EBRT후 30분내 투여함
BT, CT 수행한 날에는 HT 수행하지 않음 </v>
      </c>
      <c r="K19" s="46" t="str">
        <f>VLOOKUP(B19,'1_문헌특성'!D:BF,51,0)</f>
        <v>CT+RT</v>
      </c>
      <c r="L19" s="46"/>
      <c r="M19" s="46" t="s">
        <v>265</v>
      </c>
      <c r="N19" s="34"/>
      <c r="P19" s="46"/>
      <c r="Q19" s="46" t="s">
        <v>261</v>
      </c>
      <c r="R19" s="46">
        <v>105</v>
      </c>
      <c r="S19" s="46">
        <v>1</v>
      </c>
      <c r="T19" s="46">
        <v>101</v>
      </c>
      <c r="U19" s="46">
        <v>0</v>
      </c>
      <c r="V19" s="46">
        <v>0.32600000000000001</v>
      </c>
      <c r="W19" s="46"/>
      <c r="X19" s="46"/>
      <c r="Y19" s="46"/>
      <c r="Z19" s="46"/>
      <c r="AA19" s="32" t="s">
        <v>272</v>
      </c>
    </row>
    <row r="20" spans="1:27" x14ac:dyDescent="0.3">
      <c r="A20" s="32">
        <f>INDEX('1_문헌특성'!B:B, MATCH(B20, '1_문헌특성'!D:D, 0))</f>
        <v>1</v>
      </c>
      <c r="B20" s="39">
        <v>13096</v>
      </c>
      <c r="C20" s="46" t="str">
        <f>VLOOKUP(B20,'1_문헌특성'!D:BF,2,0)</f>
        <v>Minnaar (2020)</v>
      </c>
      <c r="D20" s="46" t="str">
        <f>VLOOKUP(B20,'1_문헌특성'!D:BF,3,0)</f>
        <v>RCT(NCT03332069)</v>
      </c>
      <c r="E20" s="46" t="str">
        <f>VLOOKUP(B20,'1_문헌특성'!D:BF,7,0)</f>
        <v>부인종양</v>
      </c>
      <c r="F20" s="46" t="str">
        <f>VLOOKUP(B20,'1_문헌특성'!D:BF,8,0)</f>
        <v>자궁경부암</v>
      </c>
      <c r="G20" s="46" t="str">
        <f>VLOOKUP(B20,'1_문헌특성'!D:BF,9,0)</f>
        <v>자궁경부암(IIB~ⅢB)</v>
      </c>
      <c r="H20" s="46" t="str">
        <f>VLOOKUP(B20,'1_문헌특성'!D:BF,31,0)</f>
        <v>HT+CT+RT</v>
      </c>
      <c r="I20" s="46" t="str">
        <f>VLOOKUP(B20,'1_문헌특성'!D:BF,38,0)</f>
        <v>EHY2000+</v>
      </c>
      <c r="J20" s="46" t="str">
        <f>VLOOKUP(B20,'1_문헌특성'!D:BF,43,0)</f>
        <v xml:space="preserve">EBRT후 30분내 투여함
BT, CT 수행한 날에는 HT 수행하지 않음 </v>
      </c>
      <c r="K20" s="46" t="str">
        <f>VLOOKUP(B20,'1_문헌특성'!D:BF,51,0)</f>
        <v>CT+RT</v>
      </c>
      <c r="L20" s="46"/>
      <c r="M20" s="46" t="s">
        <v>266</v>
      </c>
      <c r="N20" s="34"/>
      <c r="P20" s="46"/>
      <c r="Q20" s="46" t="s">
        <v>261</v>
      </c>
      <c r="R20" s="46">
        <v>105</v>
      </c>
      <c r="S20" s="46">
        <v>1</v>
      </c>
      <c r="T20" s="46">
        <v>101</v>
      </c>
      <c r="U20" s="46">
        <v>0</v>
      </c>
      <c r="V20" s="46">
        <v>0.32600000000000001</v>
      </c>
      <c r="W20" s="46"/>
      <c r="X20" s="46"/>
      <c r="Y20" s="46"/>
      <c r="Z20" s="46"/>
      <c r="AA20" s="32" t="s">
        <v>272</v>
      </c>
    </row>
    <row r="21" spans="1:27" x14ac:dyDescent="0.3">
      <c r="A21" s="32">
        <f>INDEX('1_문헌특성'!B:B, MATCH(B21, '1_문헌특성'!D:D, 0))</f>
        <v>1</v>
      </c>
      <c r="B21" s="39">
        <v>13096</v>
      </c>
      <c r="C21" s="46" t="str">
        <f>VLOOKUP(B21,'1_문헌특성'!D:BF,2,0)</f>
        <v>Minnaar (2020)</v>
      </c>
      <c r="D21" s="46" t="str">
        <f>VLOOKUP(B21,'1_문헌특성'!D:BF,3,0)</f>
        <v>RCT(NCT03332069)</v>
      </c>
      <c r="E21" s="46" t="str">
        <f>VLOOKUP(B21,'1_문헌특성'!D:BF,7,0)</f>
        <v>부인종양</v>
      </c>
      <c r="F21" s="46" t="str">
        <f>VLOOKUP(B21,'1_문헌특성'!D:BF,8,0)</f>
        <v>자궁경부암</v>
      </c>
      <c r="G21" s="46" t="str">
        <f>VLOOKUP(B21,'1_문헌특성'!D:BF,9,0)</f>
        <v>자궁경부암(IIB~ⅢB)</v>
      </c>
      <c r="H21" s="46" t="str">
        <f>VLOOKUP(B21,'1_문헌특성'!D:BF,31,0)</f>
        <v>HT+CT+RT</v>
      </c>
      <c r="I21" s="46" t="str">
        <f>VLOOKUP(B21,'1_문헌특성'!D:BF,38,0)</f>
        <v>EHY2000+</v>
      </c>
      <c r="J21" s="46" t="str">
        <f>VLOOKUP(B21,'1_문헌특성'!D:BF,43,0)</f>
        <v xml:space="preserve">EBRT후 30분내 투여함
BT, CT 수행한 날에는 HT 수행하지 않음 </v>
      </c>
      <c r="K21" s="46" t="str">
        <f>VLOOKUP(B21,'1_문헌특성'!D:BF,51,0)</f>
        <v>CT+RT</v>
      </c>
      <c r="L21" s="46"/>
      <c r="M21" s="46" t="s">
        <v>267</v>
      </c>
      <c r="N21" s="34"/>
      <c r="P21" s="46"/>
      <c r="Q21" s="46" t="s">
        <v>261</v>
      </c>
      <c r="R21" s="46">
        <v>105</v>
      </c>
      <c r="S21" s="46">
        <v>1</v>
      </c>
      <c r="T21" s="46">
        <v>101</v>
      </c>
      <c r="U21" s="46">
        <v>0</v>
      </c>
      <c r="V21" s="46">
        <v>0.32600000000000001</v>
      </c>
      <c r="W21" s="46"/>
      <c r="X21" s="46"/>
      <c r="Y21" s="46"/>
      <c r="Z21" s="46"/>
      <c r="AA21" s="32" t="s">
        <v>272</v>
      </c>
    </row>
    <row r="22" spans="1:27" x14ac:dyDescent="0.3">
      <c r="A22" s="32">
        <f>INDEX('1_문헌특성'!B:B, MATCH(B22, '1_문헌특성'!D:D, 0))</f>
        <v>1</v>
      </c>
      <c r="B22" s="39">
        <v>13096</v>
      </c>
      <c r="C22" s="46" t="str">
        <f>VLOOKUP(B22,'1_문헌특성'!D:BF,2,0)</f>
        <v>Minnaar (2020)</v>
      </c>
      <c r="D22" s="46" t="str">
        <f>VLOOKUP(B22,'1_문헌특성'!D:BF,3,0)</f>
        <v>RCT(NCT03332069)</v>
      </c>
      <c r="E22" s="46" t="str">
        <f>VLOOKUP(B22,'1_문헌특성'!D:BF,7,0)</f>
        <v>부인종양</v>
      </c>
      <c r="F22" s="46" t="str">
        <f>VLOOKUP(B22,'1_문헌특성'!D:BF,8,0)</f>
        <v>자궁경부암</v>
      </c>
      <c r="G22" s="46" t="str">
        <f>VLOOKUP(B22,'1_문헌특성'!D:BF,9,0)</f>
        <v>자궁경부암(IIB~ⅢB)</v>
      </c>
      <c r="H22" s="46" t="str">
        <f>VLOOKUP(B22,'1_문헌특성'!D:BF,31,0)</f>
        <v>HT+CT+RT</v>
      </c>
      <c r="I22" s="46" t="str">
        <f>VLOOKUP(B22,'1_문헌특성'!D:BF,38,0)</f>
        <v>EHY2000+</v>
      </c>
      <c r="J22" s="46" t="str">
        <f>VLOOKUP(B22,'1_문헌특성'!D:BF,43,0)</f>
        <v xml:space="preserve">EBRT후 30분내 투여함
BT, CT 수행한 날에는 HT 수행하지 않음 </v>
      </c>
      <c r="K22" s="46" t="str">
        <f>VLOOKUP(B22,'1_문헌특성'!D:BF,51,0)</f>
        <v>CT+RT</v>
      </c>
      <c r="L22" s="46"/>
      <c r="M22" s="46" t="s">
        <v>268</v>
      </c>
      <c r="N22" s="34"/>
      <c r="P22" s="46"/>
      <c r="Q22" s="46" t="s">
        <v>261</v>
      </c>
      <c r="R22" s="46">
        <v>105</v>
      </c>
      <c r="S22" s="46">
        <v>4</v>
      </c>
      <c r="T22" s="46">
        <v>101</v>
      </c>
      <c r="U22" s="46">
        <v>2</v>
      </c>
      <c r="V22" s="46">
        <v>0.435</v>
      </c>
      <c r="W22" s="46"/>
      <c r="X22" s="46"/>
      <c r="Y22" s="46"/>
      <c r="Z22" s="46"/>
      <c r="AA22" s="32" t="s">
        <v>272</v>
      </c>
    </row>
    <row r="23" spans="1:27" x14ac:dyDescent="0.3">
      <c r="A23" s="32">
        <f>INDEX('1_문헌특성'!B:B, MATCH(B23, '1_문헌특성'!D:D, 0))</f>
        <v>1</v>
      </c>
      <c r="B23" s="39">
        <v>13096</v>
      </c>
      <c r="C23" s="46" t="str">
        <f>VLOOKUP(B23,'1_문헌특성'!D:BF,2,0)</f>
        <v>Minnaar (2020)</v>
      </c>
      <c r="D23" s="46" t="str">
        <f>VLOOKUP(B23,'1_문헌특성'!D:BF,3,0)</f>
        <v>RCT(NCT03332069)</v>
      </c>
      <c r="E23" s="46" t="str">
        <f>VLOOKUP(B23,'1_문헌특성'!D:BF,7,0)</f>
        <v>부인종양</v>
      </c>
      <c r="F23" s="46" t="str">
        <f>VLOOKUP(B23,'1_문헌특성'!D:BF,8,0)</f>
        <v>자궁경부암</v>
      </c>
      <c r="G23" s="46" t="str">
        <f>VLOOKUP(B23,'1_문헌특성'!D:BF,9,0)</f>
        <v>자궁경부암(IIB~ⅢB)</v>
      </c>
      <c r="H23" s="46" t="str">
        <f>VLOOKUP(B23,'1_문헌특성'!D:BF,31,0)</f>
        <v>HT+CT+RT</v>
      </c>
      <c r="I23" s="46" t="str">
        <f>VLOOKUP(B23,'1_문헌특성'!D:BF,38,0)</f>
        <v>EHY2000+</v>
      </c>
      <c r="J23" s="46" t="str">
        <f>VLOOKUP(B23,'1_문헌특성'!D:BF,43,0)</f>
        <v xml:space="preserve">EBRT후 30분내 투여함
BT, CT 수행한 날에는 HT 수행하지 않음 </v>
      </c>
      <c r="K23" s="46" t="str">
        <f>VLOOKUP(B23,'1_문헌특성'!D:BF,51,0)</f>
        <v>CT+RT</v>
      </c>
      <c r="L23" s="46"/>
      <c r="M23" s="46" t="s">
        <v>269</v>
      </c>
      <c r="N23" s="34"/>
      <c r="P23" s="46"/>
      <c r="Q23" s="46" t="s">
        <v>261</v>
      </c>
      <c r="R23" s="46">
        <v>105</v>
      </c>
      <c r="S23" s="46">
        <v>4</v>
      </c>
      <c r="T23" s="46">
        <v>101</v>
      </c>
      <c r="U23" s="46">
        <v>3</v>
      </c>
      <c r="V23" s="46">
        <v>0.52200000000000002</v>
      </c>
      <c r="W23" s="46"/>
      <c r="X23" s="46"/>
      <c r="Y23" s="46"/>
      <c r="Z23" s="46"/>
      <c r="AA23" s="32" t="s">
        <v>272</v>
      </c>
    </row>
    <row r="24" spans="1:27" x14ac:dyDescent="0.3">
      <c r="A24" s="32">
        <f>INDEX('1_문헌특성'!B:B, MATCH(B24, '1_문헌특성'!D:D, 0))</f>
        <v>1</v>
      </c>
      <c r="B24" s="39">
        <v>13096</v>
      </c>
      <c r="C24" s="46" t="str">
        <f>VLOOKUP(B24,'1_문헌특성'!D:BF,2,0)</f>
        <v>Minnaar (2020)</v>
      </c>
      <c r="D24" s="46" t="str">
        <f>VLOOKUP(B24,'1_문헌특성'!D:BF,3,0)</f>
        <v>RCT(NCT03332069)</v>
      </c>
      <c r="E24" s="46" t="str">
        <f>VLOOKUP(B24,'1_문헌특성'!D:BF,7,0)</f>
        <v>부인종양</v>
      </c>
      <c r="F24" s="46" t="str">
        <f>VLOOKUP(B24,'1_문헌특성'!D:BF,8,0)</f>
        <v>자궁경부암</v>
      </c>
      <c r="G24" s="46" t="str">
        <f>VLOOKUP(B24,'1_문헌특성'!D:BF,9,0)</f>
        <v>자궁경부암(IIB~ⅢB)</v>
      </c>
      <c r="H24" s="46" t="str">
        <f>VLOOKUP(B24,'1_문헌특성'!D:BF,31,0)</f>
        <v>HT+CT+RT</v>
      </c>
      <c r="I24" s="46" t="str">
        <f>VLOOKUP(B24,'1_문헌특성'!D:BF,38,0)</f>
        <v>EHY2000+</v>
      </c>
      <c r="J24" s="46" t="str">
        <f>VLOOKUP(B24,'1_문헌특성'!D:BF,43,0)</f>
        <v xml:space="preserve">EBRT후 30분내 투여함
BT, CT 수행한 날에는 HT 수행하지 않음 </v>
      </c>
      <c r="K24" s="46" t="str">
        <f>VLOOKUP(B24,'1_문헌특성'!D:BF,51,0)</f>
        <v>CT+RT</v>
      </c>
      <c r="L24" s="46"/>
      <c r="M24" s="46" t="s">
        <v>270</v>
      </c>
      <c r="N24" s="34"/>
      <c r="P24" s="46"/>
      <c r="Q24" s="46" t="s">
        <v>261</v>
      </c>
      <c r="R24" s="46">
        <v>105</v>
      </c>
      <c r="S24" s="46">
        <v>5</v>
      </c>
      <c r="T24" s="46">
        <v>101</v>
      </c>
      <c r="U24" s="46">
        <v>6</v>
      </c>
      <c r="V24" s="46">
        <v>0.70699999999999996</v>
      </c>
      <c r="W24" s="46"/>
      <c r="X24" s="46"/>
      <c r="Y24" s="46"/>
      <c r="Z24" s="46"/>
      <c r="AA24" s="32" t="s">
        <v>272</v>
      </c>
    </row>
    <row r="25" spans="1:27" x14ac:dyDescent="0.3">
      <c r="A25" s="32">
        <f>INDEX('1_문헌특성'!B:B, MATCH(B25, '1_문헌특성'!D:D, 0))</f>
        <v>1</v>
      </c>
      <c r="B25" s="39">
        <v>13096</v>
      </c>
      <c r="C25" s="46" t="str">
        <f>VLOOKUP(B25,'1_문헌특성'!D:BF,2,0)</f>
        <v>Minnaar (2020)</v>
      </c>
      <c r="D25" s="46" t="str">
        <f>VLOOKUP(B25,'1_문헌특성'!D:BF,3,0)</f>
        <v>RCT(NCT03332069)</v>
      </c>
      <c r="E25" s="46" t="str">
        <f>VLOOKUP(B25,'1_문헌특성'!D:BF,7,0)</f>
        <v>부인종양</v>
      </c>
      <c r="F25" s="46" t="str">
        <f>VLOOKUP(B25,'1_문헌특성'!D:BF,8,0)</f>
        <v>자궁경부암</v>
      </c>
      <c r="G25" s="46" t="str">
        <f>VLOOKUP(B25,'1_문헌특성'!D:BF,9,0)</f>
        <v>자궁경부암(IIB~ⅢB)</v>
      </c>
      <c r="H25" s="46" t="str">
        <f>VLOOKUP(B25,'1_문헌특성'!D:BF,31,0)</f>
        <v>HT+CT+RT</v>
      </c>
      <c r="I25" s="46" t="str">
        <f>VLOOKUP(B25,'1_문헌특성'!D:BF,38,0)</f>
        <v>EHY2000+</v>
      </c>
      <c r="J25" s="46" t="str">
        <f>VLOOKUP(B25,'1_문헌특성'!D:BF,43,0)</f>
        <v xml:space="preserve">EBRT후 30분내 투여함
BT, CT 수행한 날에는 HT 수행하지 않음 </v>
      </c>
      <c r="K25" s="46" t="str">
        <f>VLOOKUP(B25,'1_문헌특성'!D:BF,51,0)</f>
        <v>CT+RT</v>
      </c>
      <c r="L25" s="46"/>
      <c r="M25" s="46" t="s">
        <v>271</v>
      </c>
      <c r="N25" s="34"/>
      <c r="P25" s="46"/>
      <c r="Q25" s="46" t="s">
        <v>261</v>
      </c>
      <c r="R25" s="46">
        <v>105</v>
      </c>
      <c r="S25" s="46">
        <v>0</v>
      </c>
      <c r="T25" s="46">
        <v>101</v>
      </c>
      <c r="U25" s="46">
        <v>0</v>
      </c>
      <c r="V25" s="46"/>
      <c r="W25" s="46"/>
      <c r="X25" s="46"/>
      <c r="Y25" s="46"/>
      <c r="Z25" s="46"/>
      <c r="AA25" s="32" t="s">
        <v>272</v>
      </c>
    </row>
    <row r="26" spans="1:27" x14ac:dyDescent="0.3">
      <c r="A26" s="32">
        <f>INDEX('1_문헌특성'!B:B, MATCH(B26, '1_문헌특성'!D:D, 0))</f>
        <v>1</v>
      </c>
      <c r="B26" s="39">
        <v>13096</v>
      </c>
      <c r="C26" s="46" t="str">
        <f>VLOOKUP(B26,'1_문헌특성'!D:BF,2,0)</f>
        <v>Minnaar (2020)</v>
      </c>
      <c r="D26" s="46" t="str">
        <f>VLOOKUP(B26,'1_문헌특성'!D:BF,3,0)</f>
        <v>RCT(NCT03332069)</v>
      </c>
      <c r="E26" s="46" t="str">
        <f>VLOOKUP(B26,'1_문헌특성'!D:BF,7,0)</f>
        <v>부인종양</v>
      </c>
      <c r="F26" s="46" t="str">
        <f>VLOOKUP(B26,'1_문헌특성'!D:BF,8,0)</f>
        <v>자궁경부암</v>
      </c>
      <c r="G26" s="46" t="str">
        <f>VLOOKUP(B26,'1_문헌특성'!D:BF,9,0)</f>
        <v>자궁경부암(IIB~ⅢB)</v>
      </c>
      <c r="H26" s="46" t="str">
        <f>VLOOKUP(B26,'1_문헌특성'!D:BF,31,0)</f>
        <v>HT+CT+RT</v>
      </c>
      <c r="I26" s="46" t="str">
        <f>VLOOKUP(B26,'1_문헌특성'!D:BF,38,0)</f>
        <v>EHY2000+</v>
      </c>
      <c r="J26" s="46" t="str">
        <f>VLOOKUP(B26,'1_문헌특성'!D:BF,43,0)</f>
        <v xml:space="preserve">EBRT후 30분내 투여함
BT, CT 수행한 날에는 HT 수행하지 않음 </v>
      </c>
      <c r="K26" s="46" t="str">
        <f>VLOOKUP(B26,'1_문헌특성'!D:BF,51,0)</f>
        <v>CT+RT</v>
      </c>
      <c r="L26" s="46"/>
      <c r="M26" s="46" t="s">
        <v>264</v>
      </c>
      <c r="N26" s="46"/>
      <c r="O26" s="46"/>
      <c r="P26" s="46"/>
      <c r="Q26" s="46" t="s">
        <v>273</v>
      </c>
      <c r="R26" s="46">
        <v>98</v>
      </c>
      <c r="S26" s="46">
        <v>2</v>
      </c>
      <c r="T26" s="46">
        <v>95</v>
      </c>
      <c r="U26" s="46">
        <v>6</v>
      </c>
      <c r="V26" s="46">
        <v>0.13600000000000001</v>
      </c>
      <c r="W26" s="46"/>
      <c r="X26" s="46"/>
      <c r="Y26" s="46"/>
      <c r="Z26" s="46"/>
      <c r="AA26" s="32" t="s">
        <v>272</v>
      </c>
    </row>
    <row r="27" spans="1:27" x14ac:dyDescent="0.3">
      <c r="A27" s="32">
        <f>INDEX('1_문헌특성'!B:B, MATCH(B27, '1_문헌특성'!D:D, 0))</f>
        <v>1</v>
      </c>
      <c r="B27" s="39">
        <v>13096</v>
      </c>
      <c r="C27" s="46" t="str">
        <f>VLOOKUP(B27,'1_문헌특성'!D:BF,2,0)</f>
        <v>Minnaar (2020)</v>
      </c>
      <c r="D27" s="46" t="str">
        <f>VLOOKUP(B27,'1_문헌특성'!D:BF,3,0)</f>
        <v>RCT(NCT03332069)</v>
      </c>
      <c r="E27" s="46" t="str">
        <f>VLOOKUP(B27,'1_문헌특성'!D:BF,7,0)</f>
        <v>부인종양</v>
      </c>
      <c r="F27" s="46" t="str">
        <f>VLOOKUP(B27,'1_문헌특성'!D:BF,8,0)</f>
        <v>자궁경부암</v>
      </c>
      <c r="G27" s="46" t="str">
        <f>VLOOKUP(B27,'1_문헌특성'!D:BF,9,0)</f>
        <v>자궁경부암(IIB~ⅢB)</v>
      </c>
      <c r="H27" s="46" t="str">
        <f>VLOOKUP(B27,'1_문헌특성'!D:BF,31,0)</f>
        <v>HT+CT+RT</v>
      </c>
      <c r="I27" s="46" t="str">
        <f>VLOOKUP(B27,'1_문헌특성'!D:BF,38,0)</f>
        <v>EHY2000+</v>
      </c>
      <c r="J27" s="46" t="str">
        <f>VLOOKUP(B27,'1_문헌특성'!D:BF,43,0)</f>
        <v xml:space="preserve">EBRT후 30분내 투여함
BT, CT 수행한 날에는 HT 수행하지 않음 </v>
      </c>
      <c r="K27" s="46" t="str">
        <f>VLOOKUP(B27,'1_문헌특성'!D:BF,51,0)</f>
        <v>CT+RT</v>
      </c>
      <c r="M27" s="46" t="s">
        <v>265</v>
      </c>
      <c r="N27" s="34"/>
      <c r="Q27" s="46" t="s">
        <v>273</v>
      </c>
      <c r="R27" s="46">
        <v>98</v>
      </c>
      <c r="S27" s="32">
        <v>1</v>
      </c>
      <c r="T27" s="46">
        <v>95</v>
      </c>
      <c r="U27" s="32">
        <v>0</v>
      </c>
      <c r="V27" s="32">
        <v>0.32400000000000001</v>
      </c>
      <c r="AA27" s="32" t="s">
        <v>272</v>
      </c>
    </row>
    <row r="28" spans="1:27" x14ac:dyDescent="0.3">
      <c r="A28" s="32">
        <f>INDEX('1_문헌특성'!B:B, MATCH(B28, '1_문헌특성'!D:D, 0))</f>
        <v>1</v>
      </c>
      <c r="B28" s="39">
        <v>13096</v>
      </c>
      <c r="C28" s="46" t="str">
        <f>VLOOKUP(B28,'1_문헌특성'!D:BF,2,0)</f>
        <v>Minnaar (2020)</v>
      </c>
      <c r="D28" s="46" t="str">
        <f>VLOOKUP(B28,'1_문헌특성'!D:BF,3,0)</f>
        <v>RCT(NCT03332069)</v>
      </c>
      <c r="E28" s="46" t="str">
        <f>VLOOKUP(B28,'1_문헌특성'!D:BF,7,0)</f>
        <v>부인종양</v>
      </c>
      <c r="F28" s="46" t="str">
        <f>VLOOKUP(B28,'1_문헌특성'!D:BF,8,0)</f>
        <v>자궁경부암</v>
      </c>
      <c r="G28" s="46" t="str">
        <f>VLOOKUP(B28,'1_문헌특성'!D:BF,9,0)</f>
        <v>자궁경부암(IIB~ⅢB)</v>
      </c>
      <c r="H28" s="46" t="str">
        <f>VLOOKUP(B28,'1_문헌특성'!D:BF,31,0)</f>
        <v>HT+CT+RT</v>
      </c>
      <c r="I28" s="46" t="str">
        <f>VLOOKUP(B28,'1_문헌특성'!D:BF,38,0)</f>
        <v>EHY2000+</v>
      </c>
      <c r="J28" s="46" t="str">
        <f>VLOOKUP(B28,'1_문헌특성'!D:BF,43,0)</f>
        <v xml:space="preserve">EBRT후 30분내 투여함
BT, CT 수행한 날에는 HT 수행하지 않음 </v>
      </c>
      <c r="K28" s="46" t="str">
        <f>VLOOKUP(B28,'1_문헌특성'!D:BF,51,0)</f>
        <v>CT+RT</v>
      </c>
      <c r="M28" s="46" t="s">
        <v>266</v>
      </c>
      <c r="N28" s="34"/>
      <c r="Q28" s="46" t="s">
        <v>273</v>
      </c>
      <c r="R28" s="46">
        <v>98</v>
      </c>
      <c r="S28" s="32">
        <v>1</v>
      </c>
      <c r="T28" s="46">
        <v>95</v>
      </c>
      <c r="U28" s="32">
        <v>0</v>
      </c>
      <c r="V28" s="32">
        <v>0.32400000000000001</v>
      </c>
      <c r="AA28" s="32" t="s">
        <v>272</v>
      </c>
    </row>
    <row r="29" spans="1:27" x14ac:dyDescent="0.3">
      <c r="A29" s="32">
        <f>INDEX('1_문헌특성'!B:B, MATCH(B29, '1_문헌특성'!D:D, 0))</f>
        <v>1</v>
      </c>
      <c r="B29" s="39">
        <v>13096</v>
      </c>
      <c r="C29" s="46" t="str">
        <f>VLOOKUP(B29,'1_문헌특성'!D:BF,2,0)</f>
        <v>Minnaar (2020)</v>
      </c>
      <c r="D29" s="46" t="str">
        <f>VLOOKUP(B29,'1_문헌특성'!D:BF,3,0)</f>
        <v>RCT(NCT03332069)</v>
      </c>
      <c r="E29" s="46" t="str">
        <f>VLOOKUP(B29,'1_문헌특성'!D:BF,7,0)</f>
        <v>부인종양</v>
      </c>
      <c r="F29" s="46" t="str">
        <f>VLOOKUP(B29,'1_문헌특성'!D:BF,8,0)</f>
        <v>자궁경부암</v>
      </c>
      <c r="G29" s="46" t="str">
        <f>VLOOKUP(B29,'1_문헌특성'!D:BF,9,0)</f>
        <v>자궁경부암(IIB~ⅢB)</v>
      </c>
      <c r="H29" s="46" t="str">
        <f>VLOOKUP(B29,'1_문헌특성'!D:BF,31,0)</f>
        <v>HT+CT+RT</v>
      </c>
      <c r="I29" s="46" t="str">
        <f>VLOOKUP(B29,'1_문헌특성'!D:BF,38,0)</f>
        <v>EHY2000+</v>
      </c>
      <c r="J29" s="46" t="str">
        <f>VLOOKUP(B29,'1_문헌특성'!D:BF,43,0)</f>
        <v xml:space="preserve">EBRT후 30분내 투여함
BT, CT 수행한 날에는 HT 수행하지 않음 </v>
      </c>
      <c r="K29" s="46" t="str">
        <f>VLOOKUP(B29,'1_문헌특성'!D:BF,51,0)</f>
        <v>CT+RT</v>
      </c>
      <c r="M29" s="46" t="s">
        <v>267</v>
      </c>
      <c r="N29" s="34"/>
      <c r="Q29" s="46" t="s">
        <v>273</v>
      </c>
      <c r="R29" s="46">
        <v>98</v>
      </c>
      <c r="S29" s="32">
        <v>0</v>
      </c>
      <c r="T29" s="46">
        <v>95</v>
      </c>
      <c r="U29" s="32">
        <v>0</v>
      </c>
      <c r="AA29" s="32" t="s">
        <v>272</v>
      </c>
    </row>
    <row r="30" spans="1:27" x14ac:dyDescent="0.3">
      <c r="A30" s="32">
        <f>INDEX('1_문헌특성'!B:B, MATCH(B30, '1_문헌특성'!D:D, 0))</f>
        <v>1</v>
      </c>
      <c r="B30" s="39">
        <v>13096</v>
      </c>
      <c r="C30" s="46" t="str">
        <f>VLOOKUP(B30,'1_문헌특성'!D:BF,2,0)</f>
        <v>Minnaar (2020)</v>
      </c>
      <c r="D30" s="46" t="str">
        <f>VLOOKUP(B30,'1_문헌특성'!D:BF,3,0)</f>
        <v>RCT(NCT03332069)</v>
      </c>
      <c r="E30" s="46" t="str">
        <f>VLOOKUP(B30,'1_문헌특성'!D:BF,7,0)</f>
        <v>부인종양</v>
      </c>
      <c r="F30" s="46" t="str">
        <f>VLOOKUP(B30,'1_문헌특성'!D:BF,8,0)</f>
        <v>자궁경부암</v>
      </c>
      <c r="G30" s="46" t="str">
        <f>VLOOKUP(B30,'1_문헌특성'!D:BF,9,0)</f>
        <v>자궁경부암(IIB~ⅢB)</v>
      </c>
      <c r="H30" s="46" t="str">
        <f>VLOOKUP(B30,'1_문헌특성'!D:BF,31,0)</f>
        <v>HT+CT+RT</v>
      </c>
      <c r="I30" s="46" t="str">
        <f>VLOOKUP(B30,'1_문헌특성'!D:BF,38,0)</f>
        <v>EHY2000+</v>
      </c>
      <c r="J30" s="46" t="str">
        <f>VLOOKUP(B30,'1_문헌특성'!D:BF,43,0)</f>
        <v xml:space="preserve">EBRT후 30분내 투여함
BT, CT 수행한 날에는 HT 수행하지 않음 </v>
      </c>
      <c r="K30" s="46" t="str">
        <f>VLOOKUP(B30,'1_문헌특성'!D:BF,51,0)</f>
        <v>CT+RT</v>
      </c>
      <c r="M30" s="46" t="s">
        <v>268</v>
      </c>
      <c r="N30" s="34"/>
      <c r="Q30" s="46" t="s">
        <v>273</v>
      </c>
      <c r="R30" s="46">
        <v>98</v>
      </c>
      <c r="S30" s="32">
        <v>0</v>
      </c>
      <c r="T30" s="46">
        <v>95</v>
      </c>
      <c r="U30" s="32">
        <v>1</v>
      </c>
      <c r="V30" s="32">
        <v>0.309</v>
      </c>
      <c r="AA30" s="32" t="s">
        <v>272</v>
      </c>
    </row>
    <row r="31" spans="1:27" x14ac:dyDescent="0.3">
      <c r="A31" s="32">
        <f>INDEX('1_문헌특성'!B:B, MATCH(B31, '1_문헌특성'!D:D, 0))</f>
        <v>1</v>
      </c>
      <c r="B31" s="39">
        <v>13096</v>
      </c>
      <c r="C31" s="46" t="str">
        <f>VLOOKUP(B31,'1_문헌특성'!D:BF,2,0)</f>
        <v>Minnaar (2020)</v>
      </c>
      <c r="D31" s="46" t="str">
        <f>VLOOKUP(B31,'1_문헌특성'!D:BF,3,0)</f>
        <v>RCT(NCT03332069)</v>
      </c>
      <c r="E31" s="46" t="str">
        <f>VLOOKUP(B31,'1_문헌특성'!D:BF,7,0)</f>
        <v>부인종양</v>
      </c>
      <c r="F31" s="46" t="str">
        <f>VLOOKUP(B31,'1_문헌특성'!D:BF,8,0)</f>
        <v>자궁경부암</v>
      </c>
      <c r="G31" s="46" t="str">
        <f>VLOOKUP(B31,'1_문헌특성'!D:BF,9,0)</f>
        <v>자궁경부암(IIB~ⅢB)</v>
      </c>
      <c r="H31" s="46" t="str">
        <f>VLOOKUP(B31,'1_문헌특성'!D:BF,31,0)</f>
        <v>HT+CT+RT</v>
      </c>
      <c r="I31" s="46" t="str">
        <f>VLOOKUP(B31,'1_문헌특성'!D:BF,38,0)</f>
        <v>EHY2000+</v>
      </c>
      <c r="J31" s="46" t="str">
        <f>VLOOKUP(B31,'1_문헌특성'!D:BF,43,0)</f>
        <v xml:space="preserve">EBRT후 30분내 투여함
BT, CT 수행한 날에는 HT 수행하지 않음 </v>
      </c>
      <c r="K31" s="46" t="str">
        <f>VLOOKUP(B31,'1_문헌특성'!D:BF,51,0)</f>
        <v>CT+RT</v>
      </c>
      <c r="M31" s="46" t="s">
        <v>269</v>
      </c>
      <c r="N31" s="34"/>
      <c r="Q31" s="46" t="s">
        <v>273</v>
      </c>
      <c r="R31" s="46">
        <v>98</v>
      </c>
      <c r="S31" s="32">
        <v>1</v>
      </c>
      <c r="T31" s="46">
        <v>95</v>
      </c>
      <c r="U31" s="32">
        <v>2</v>
      </c>
      <c r="V31" s="32">
        <v>0.54200000000000004</v>
      </c>
      <c r="AA31" s="32" t="s">
        <v>272</v>
      </c>
    </row>
    <row r="32" spans="1:27" x14ac:dyDescent="0.3">
      <c r="A32" s="32">
        <f>INDEX('1_문헌특성'!B:B, MATCH(B32, '1_문헌특성'!D:D, 0))</f>
        <v>1</v>
      </c>
      <c r="B32" s="39">
        <v>13096</v>
      </c>
      <c r="C32" s="46" t="str">
        <f>VLOOKUP(B32,'1_문헌특성'!D:BF,2,0)</f>
        <v>Minnaar (2020)</v>
      </c>
      <c r="D32" s="46" t="str">
        <f>VLOOKUP(B32,'1_문헌특성'!D:BF,3,0)</f>
        <v>RCT(NCT03332069)</v>
      </c>
      <c r="E32" s="46" t="str">
        <f>VLOOKUP(B32,'1_문헌특성'!D:BF,7,0)</f>
        <v>부인종양</v>
      </c>
      <c r="F32" s="46" t="str">
        <f>VLOOKUP(B32,'1_문헌특성'!D:BF,8,0)</f>
        <v>자궁경부암</v>
      </c>
      <c r="G32" s="46" t="str">
        <f>VLOOKUP(B32,'1_문헌특성'!D:BF,9,0)</f>
        <v>자궁경부암(IIB~ⅢB)</v>
      </c>
      <c r="H32" s="46" t="str">
        <f>VLOOKUP(B32,'1_문헌특성'!D:BF,31,0)</f>
        <v>HT+CT+RT</v>
      </c>
      <c r="I32" s="46" t="str">
        <f>VLOOKUP(B32,'1_문헌특성'!D:BF,38,0)</f>
        <v>EHY2000+</v>
      </c>
      <c r="J32" s="46" t="str">
        <f>VLOOKUP(B32,'1_문헌특성'!D:BF,43,0)</f>
        <v xml:space="preserve">EBRT후 30분내 투여함
BT, CT 수행한 날에는 HT 수행하지 않음 </v>
      </c>
      <c r="K32" s="46" t="str">
        <f>VLOOKUP(B32,'1_문헌특성'!D:BF,51,0)</f>
        <v>CT+RT</v>
      </c>
      <c r="M32" s="46" t="s">
        <v>270</v>
      </c>
      <c r="N32" s="34"/>
      <c r="Q32" s="46" t="s">
        <v>273</v>
      </c>
      <c r="R32" s="46">
        <v>98</v>
      </c>
      <c r="S32" s="32">
        <v>1</v>
      </c>
      <c r="T32" s="46">
        <v>95</v>
      </c>
      <c r="U32" s="32">
        <v>0</v>
      </c>
      <c r="V32" s="32">
        <v>0.32400000000000001</v>
      </c>
      <c r="AA32" s="32" t="s">
        <v>272</v>
      </c>
    </row>
    <row r="33" spans="1:27" x14ac:dyDescent="0.3">
      <c r="A33" s="32">
        <f>INDEX('1_문헌특성'!B:B, MATCH(B33, '1_문헌특성'!D:D, 0))</f>
        <v>1</v>
      </c>
      <c r="B33" s="39">
        <v>13096</v>
      </c>
      <c r="C33" s="46" t="str">
        <f>VLOOKUP(B33,'1_문헌특성'!D:BF,2,0)</f>
        <v>Minnaar (2020)</v>
      </c>
      <c r="D33" s="46" t="str">
        <f>VLOOKUP(B33,'1_문헌특성'!D:BF,3,0)</f>
        <v>RCT(NCT03332069)</v>
      </c>
      <c r="E33" s="46" t="str">
        <f>VLOOKUP(B33,'1_문헌특성'!D:BF,7,0)</f>
        <v>부인종양</v>
      </c>
      <c r="F33" s="46" t="str">
        <f>VLOOKUP(B33,'1_문헌특성'!D:BF,8,0)</f>
        <v>자궁경부암</v>
      </c>
      <c r="G33" s="46" t="str">
        <f>VLOOKUP(B33,'1_문헌특성'!D:BF,9,0)</f>
        <v>자궁경부암(IIB~ⅢB)</v>
      </c>
      <c r="H33" s="46" t="str">
        <f>VLOOKUP(B33,'1_문헌특성'!D:BF,31,0)</f>
        <v>HT+CT+RT</v>
      </c>
      <c r="I33" s="46" t="str">
        <f>VLOOKUP(B33,'1_문헌특성'!D:BF,38,0)</f>
        <v>EHY2000+</v>
      </c>
      <c r="J33" s="46" t="str">
        <f>VLOOKUP(B33,'1_문헌특성'!D:BF,43,0)</f>
        <v xml:space="preserve">EBRT후 30분내 투여함
BT, CT 수행한 날에는 HT 수행하지 않음 </v>
      </c>
      <c r="K33" s="46" t="str">
        <f>VLOOKUP(B33,'1_문헌특성'!D:BF,51,0)</f>
        <v>CT+RT</v>
      </c>
      <c r="M33" s="46" t="s">
        <v>271</v>
      </c>
      <c r="N33" s="34"/>
      <c r="Q33" s="46" t="s">
        <v>273</v>
      </c>
      <c r="R33" s="46">
        <v>98</v>
      </c>
      <c r="S33" s="32">
        <v>0</v>
      </c>
      <c r="T33" s="46">
        <v>95</v>
      </c>
      <c r="U33" s="32">
        <v>0</v>
      </c>
      <c r="AA33" s="32" t="s">
        <v>272</v>
      </c>
    </row>
    <row r="34" spans="1:27" x14ac:dyDescent="0.3">
      <c r="A34" s="32">
        <f>INDEX('1_문헌특성'!B:B, MATCH(B34, '1_문헌특성'!D:D, 0))</f>
        <v>1</v>
      </c>
      <c r="B34" s="39">
        <v>13096</v>
      </c>
      <c r="C34" s="46" t="str">
        <f>VLOOKUP(B34,'1_문헌특성'!D:BF,2,0)</f>
        <v>Minnaar (2020)</v>
      </c>
      <c r="D34" s="46" t="str">
        <f>VLOOKUP(B34,'1_문헌특성'!D:BF,3,0)</f>
        <v>RCT(NCT03332069)</v>
      </c>
      <c r="E34" s="46" t="str">
        <f>VLOOKUP(B34,'1_문헌특성'!D:BF,7,0)</f>
        <v>부인종양</v>
      </c>
      <c r="F34" s="46" t="str">
        <f>VLOOKUP(B34,'1_문헌특성'!D:BF,8,0)</f>
        <v>자궁경부암</v>
      </c>
      <c r="G34" s="46" t="str">
        <f>VLOOKUP(B34,'1_문헌특성'!D:BF,9,0)</f>
        <v>자궁경부암(IIB~ⅢB)</v>
      </c>
      <c r="H34" s="46" t="str">
        <f>VLOOKUP(B34,'1_문헌특성'!D:BF,31,0)</f>
        <v>HT+CT+RT</v>
      </c>
      <c r="I34" s="46" t="str">
        <f>VLOOKUP(B34,'1_문헌특성'!D:BF,38,0)</f>
        <v>EHY2000+</v>
      </c>
      <c r="J34" s="46" t="str">
        <f>VLOOKUP(B34,'1_문헌특성'!D:BF,43,0)</f>
        <v xml:space="preserve">EBRT후 30분내 투여함
BT, CT 수행한 날에는 HT 수행하지 않음 </v>
      </c>
      <c r="K34" s="46" t="str">
        <f>VLOOKUP(B34,'1_문헌특성'!D:BF,51,0)</f>
        <v>CT+RT</v>
      </c>
      <c r="M34" s="46" t="s">
        <v>264</v>
      </c>
      <c r="N34" s="34"/>
      <c r="Q34" s="32" t="s">
        <v>274</v>
      </c>
      <c r="R34" s="32">
        <v>93</v>
      </c>
      <c r="S34" s="32">
        <v>3</v>
      </c>
      <c r="T34" s="32">
        <v>85</v>
      </c>
      <c r="U34" s="32">
        <v>6</v>
      </c>
      <c r="V34" s="32">
        <v>0.24399999999999999</v>
      </c>
      <c r="AA34" s="32" t="s">
        <v>272</v>
      </c>
    </row>
    <row r="35" spans="1:27" x14ac:dyDescent="0.3">
      <c r="A35" s="32">
        <f>INDEX('1_문헌특성'!B:B, MATCH(B35, '1_문헌특성'!D:D, 0))</f>
        <v>1</v>
      </c>
      <c r="B35" s="39">
        <v>13096</v>
      </c>
      <c r="C35" s="46" t="str">
        <f>VLOOKUP(B35,'1_문헌특성'!D:BF,2,0)</f>
        <v>Minnaar (2020)</v>
      </c>
      <c r="D35" s="46" t="str">
        <f>VLOOKUP(B35,'1_문헌특성'!D:BF,3,0)</f>
        <v>RCT(NCT03332069)</v>
      </c>
      <c r="E35" s="46" t="str">
        <f>VLOOKUP(B35,'1_문헌특성'!D:BF,7,0)</f>
        <v>부인종양</v>
      </c>
      <c r="F35" s="46" t="str">
        <f>VLOOKUP(B35,'1_문헌특성'!D:BF,8,0)</f>
        <v>자궁경부암</v>
      </c>
      <c r="G35" s="46" t="str">
        <f>VLOOKUP(B35,'1_문헌특성'!D:BF,9,0)</f>
        <v>자궁경부암(IIB~ⅢB)</v>
      </c>
      <c r="H35" s="46" t="str">
        <f>VLOOKUP(B35,'1_문헌특성'!D:BF,31,0)</f>
        <v>HT+CT+RT</v>
      </c>
      <c r="I35" s="46" t="str">
        <f>VLOOKUP(B35,'1_문헌특성'!D:BF,38,0)</f>
        <v>EHY2000+</v>
      </c>
      <c r="J35" s="46" t="str">
        <f>VLOOKUP(B35,'1_문헌특성'!D:BF,43,0)</f>
        <v xml:space="preserve">EBRT후 30분내 투여함
BT, CT 수행한 날에는 HT 수행하지 않음 </v>
      </c>
      <c r="K35" s="46" t="str">
        <f>VLOOKUP(B35,'1_문헌특성'!D:BF,51,0)</f>
        <v>CT+RT</v>
      </c>
      <c r="M35" s="46" t="s">
        <v>265</v>
      </c>
      <c r="N35" s="34"/>
      <c r="Q35" s="32" t="s">
        <v>274</v>
      </c>
      <c r="R35" s="32">
        <v>93</v>
      </c>
      <c r="S35" s="32">
        <v>0</v>
      </c>
      <c r="T35" s="32">
        <v>85</v>
      </c>
      <c r="U35" s="32">
        <v>0</v>
      </c>
      <c r="AA35" s="32" t="s">
        <v>272</v>
      </c>
    </row>
    <row r="36" spans="1:27" x14ac:dyDescent="0.3">
      <c r="A36" s="32">
        <f>INDEX('1_문헌특성'!B:B, MATCH(B36, '1_문헌특성'!D:D, 0))</f>
        <v>1</v>
      </c>
      <c r="B36" s="39">
        <v>13096</v>
      </c>
      <c r="C36" s="46" t="str">
        <f>VLOOKUP(B36,'1_문헌특성'!D:BF,2,0)</f>
        <v>Minnaar (2020)</v>
      </c>
      <c r="D36" s="46" t="str">
        <f>VLOOKUP(B36,'1_문헌특성'!D:BF,3,0)</f>
        <v>RCT(NCT03332069)</v>
      </c>
      <c r="E36" s="46" t="str">
        <f>VLOOKUP(B36,'1_문헌특성'!D:BF,7,0)</f>
        <v>부인종양</v>
      </c>
      <c r="F36" s="46" t="str">
        <f>VLOOKUP(B36,'1_문헌특성'!D:BF,8,0)</f>
        <v>자궁경부암</v>
      </c>
      <c r="G36" s="46" t="str">
        <f>VLOOKUP(B36,'1_문헌특성'!D:BF,9,0)</f>
        <v>자궁경부암(IIB~ⅢB)</v>
      </c>
      <c r="H36" s="46" t="str">
        <f>VLOOKUP(B36,'1_문헌특성'!D:BF,31,0)</f>
        <v>HT+CT+RT</v>
      </c>
      <c r="I36" s="46" t="str">
        <f>VLOOKUP(B36,'1_문헌특성'!D:BF,38,0)</f>
        <v>EHY2000+</v>
      </c>
      <c r="J36" s="46" t="str">
        <f>VLOOKUP(B36,'1_문헌특성'!D:BF,43,0)</f>
        <v xml:space="preserve">EBRT후 30분내 투여함
BT, CT 수행한 날에는 HT 수행하지 않음 </v>
      </c>
      <c r="K36" s="46" t="str">
        <f>VLOOKUP(B36,'1_문헌특성'!D:BF,51,0)</f>
        <v>CT+RT</v>
      </c>
      <c r="M36" s="46" t="s">
        <v>266</v>
      </c>
      <c r="N36" s="34"/>
      <c r="Q36" s="32" t="s">
        <v>274</v>
      </c>
      <c r="R36" s="32">
        <v>93</v>
      </c>
      <c r="S36" s="32">
        <v>1</v>
      </c>
      <c r="T36" s="32">
        <v>85</v>
      </c>
      <c r="U36" s="32">
        <v>3</v>
      </c>
      <c r="V36" s="32">
        <v>0.27</v>
      </c>
      <c r="AA36" s="32" t="s">
        <v>272</v>
      </c>
    </row>
    <row r="37" spans="1:27" x14ac:dyDescent="0.3">
      <c r="A37" s="32">
        <f>INDEX('1_문헌특성'!B:B, MATCH(B37, '1_문헌특성'!D:D, 0))</f>
        <v>1</v>
      </c>
      <c r="B37" s="39">
        <v>13096</v>
      </c>
      <c r="C37" s="46" t="str">
        <f>VLOOKUP(B37,'1_문헌특성'!D:BF,2,0)</f>
        <v>Minnaar (2020)</v>
      </c>
      <c r="D37" s="46" t="str">
        <f>VLOOKUP(B37,'1_문헌특성'!D:BF,3,0)</f>
        <v>RCT(NCT03332069)</v>
      </c>
      <c r="E37" s="46" t="str">
        <f>VLOOKUP(B37,'1_문헌특성'!D:BF,7,0)</f>
        <v>부인종양</v>
      </c>
      <c r="F37" s="46" t="str">
        <f>VLOOKUP(B37,'1_문헌특성'!D:BF,8,0)</f>
        <v>자궁경부암</v>
      </c>
      <c r="G37" s="46" t="str">
        <f>VLOOKUP(B37,'1_문헌특성'!D:BF,9,0)</f>
        <v>자궁경부암(IIB~ⅢB)</v>
      </c>
      <c r="H37" s="46" t="str">
        <f>VLOOKUP(B37,'1_문헌특성'!D:BF,31,0)</f>
        <v>HT+CT+RT</v>
      </c>
      <c r="I37" s="46" t="str">
        <f>VLOOKUP(B37,'1_문헌특성'!D:BF,38,0)</f>
        <v>EHY2000+</v>
      </c>
      <c r="J37" s="46" t="str">
        <f>VLOOKUP(B37,'1_문헌특성'!D:BF,43,0)</f>
        <v xml:space="preserve">EBRT후 30분내 투여함
BT, CT 수행한 날에는 HT 수행하지 않음 </v>
      </c>
      <c r="K37" s="46" t="str">
        <f>VLOOKUP(B37,'1_문헌특성'!D:BF,51,0)</f>
        <v>CT+RT</v>
      </c>
      <c r="M37" s="46" t="s">
        <v>267</v>
      </c>
      <c r="N37" s="34"/>
      <c r="Q37" s="32" t="s">
        <v>274</v>
      </c>
      <c r="R37" s="32">
        <v>93</v>
      </c>
      <c r="S37" s="32">
        <v>0</v>
      </c>
      <c r="T37" s="32">
        <v>85</v>
      </c>
      <c r="U37" s="32">
        <v>1</v>
      </c>
      <c r="V37" s="32">
        <v>0.29399999999999998</v>
      </c>
      <c r="AA37" s="32" t="s">
        <v>272</v>
      </c>
    </row>
    <row r="38" spans="1:27" x14ac:dyDescent="0.3">
      <c r="A38" s="32">
        <f>INDEX('1_문헌특성'!B:B, MATCH(B38, '1_문헌특성'!D:D, 0))</f>
        <v>1</v>
      </c>
      <c r="B38" s="39">
        <v>13096</v>
      </c>
      <c r="C38" s="46" t="str">
        <f>VLOOKUP(B38,'1_문헌특성'!D:BF,2,0)</f>
        <v>Minnaar (2020)</v>
      </c>
      <c r="D38" s="46" t="str">
        <f>VLOOKUP(B38,'1_문헌특성'!D:BF,3,0)</f>
        <v>RCT(NCT03332069)</v>
      </c>
      <c r="E38" s="46" t="str">
        <f>VLOOKUP(B38,'1_문헌특성'!D:BF,7,0)</f>
        <v>부인종양</v>
      </c>
      <c r="F38" s="46" t="str">
        <f>VLOOKUP(B38,'1_문헌특성'!D:BF,8,0)</f>
        <v>자궁경부암</v>
      </c>
      <c r="G38" s="46" t="str">
        <f>VLOOKUP(B38,'1_문헌특성'!D:BF,9,0)</f>
        <v>자궁경부암(IIB~ⅢB)</v>
      </c>
      <c r="H38" s="46" t="str">
        <f>VLOOKUP(B38,'1_문헌특성'!D:BF,31,0)</f>
        <v>HT+CT+RT</v>
      </c>
      <c r="I38" s="46" t="str">
        <f>VLOOKUP(B38,'1_문헌특성'!D:BF,38,0)</f>
        <v>EHY2000+</v>
      </c>
      <c r="J38" s="46" t="str">
        <f>VLOOKUP(B38,'1_문헌특성'!D:BF,43,0)</f>
        <v xml:space="preserve">EBRT후 30분내 투여함
BT, CT 수행한 날에는 HT 수행하지 않음 </v>
      </c>
      <c r="K38" s="46" t="str">
        <f>VLOOKUP(B38,'1_문헌특성'!D:BF,51,0)</f>
        <v>CT+RT</v>
      </c>
      <c r="M38" s="46" t="s">
        <v>268</v>
      </c>
      <c r="N38" s="34"/>
      <c r="Q38" s="32" t="s">
        <v>274</v>
      </c>
      <c r="R38" s="32">
        <v>93</v>
      </c>
      <c r="S38" s="32">
        <v>1</v>
      </c>
      <c r="T38" s="32">
        <v>85</v>
      </c>
      <c r="U38" s="32">
        <v>0</v>
      </c>
      <c r="V38" s="32">
        <v>0.33800000000000002</v>
      </c>
      <c r="AA38" s="32" t="s">
        <v>272</v>
      </c>
    </row>
    <row r="39" spans="1:27" x14ac:dyDescent="0.3">
      <c r="A39" s="32">
        <f>INDEX('1_문헌특성'!B:B, MATCH(B39, '1_문헌특성'!D:D, 0))</f>
        <v>1</v>
      </c>
      <c r="B39" s="39">
        <v>13096</v>
      </c>
      <c r="C39" s="46" t="str">
        <f>VLOOKUP(B39,'1_문헌특성'!D:BF,2,0)</f>
        <v>Minnaar (2020)</v>
      </c>
      <c r="D39" s="46" t="str">
        <f>VLOOKUP(B39,'1_문헌특성'!D:BF,3,0)</f>
        <v>RCT(NCT03332069)</v>
      </c>
      <c r="E39" s="46" t="str">
        <f>VLOOKUP(B39,'1_문헌특성'!D:BF,7,0)</f>
        <v>부인종양</v>
      </c>
      <c r="F39" s="46" t="str">
        <f>VLOOKUP(B39,'1_문헌특성'!D:BF,8,0)</f>
        <v>자궁경부암</v>
      </c>
      <c r="G39" s="46" t="str">
        <f>VLOOKUP(B39,'1_문헌특성'!D:BF,9,0)</f>
        <v>자궁경부암(IIB~ⅢB)</v>
      </c>
      <c r="H39" s="46" t="str">
        <f>VLOOKUP(B39,'1_문헌특성'!D:BF,31,0)</f>
        <v>HT+CT+RT</v>
      </c>
      <c r="I39" s="46" t="str">
        <f>VLOOKUP(B39,'1_문헌특성'!D:BF,38,0)</f>
        <v>EHY2000+</v>
      </c>
      <c r="J39" s="46" t="str">
        <f>VLOOKUP(B39,'1_문헌특성'!D:BF,43,0)</f>
        <v xml:space="preserve">EBRT후 30분내 투여함
BT, CT 수행한 날에는 HT 수행하지 않음 </v>
      </c>
      <c r="K39" s="46" t="str">
        <f>VLOOKUP(B39,'1_문헌특성'!D:BF,51,0)</f>
        <v>CT+RT</v>
      </c>
      <c r="M39" s="46" t="s">
        <v>269</v>
      </c>
      <c r="N39" s="34"/>
      <c r="Q39" s="32" t="s">
        <v>274</v>
      </c>
      <c r="R39" s="32">
        <v>93</v>
      </c>
      <c r="S39" s="32">
        <v>1</v>
      </c>
      <c r="T39" s="32">
        <v>85</v>
      </c>
      <c r="U39" s="32">
        <v>4</v>
      </c>
      <c r="V39" s="32">
        <v>0.14299999999999999</v>
      </c>
      <c r="AA39" s="32" t="s">
        <v>272</v>
      </c>
    </row>
    <row r="40" spans="1:27" x14ac:dyDescent="0.3">
      <c r="A40" s="32">
        <f>INDEX('1_문헌특성'!B:B, MATCH(B40, '1_문헌특성'!D:D, 0))</f>
        <v>1</v>
      </c>
      <c r="B40" s="39">
        <v>13096</v>
      </c>
      <c r="C40" s="46" t="str">
        <f>VLOOKUP(B40,'1_문헌특성'!D:BF,2,0)</f>
        <v>Minnaar (2020)</v>
      </c>
      <c r="D40" s="46" t="str">
        <f>VLOOKUP(B40,'1_문헌특성'!D:BF,3,0)</f>
        <v>RCT(NCT03332069)</v>
      </c>
      <c r="E40" s="46" t="str">
        <f>VLOOKUP(B40,'1_문헌특성'!D:BF,7,0)</f>
        <v>부인종양</v>
      </c>
      <c r="F40" s="46" t="str">
        <f>VLOOKUP(B40,'1_문헌특성'!D:BF,8,0)</f>
        <v>자궁경부암</v>
      </c>
      <c r="G40" s="46" t="str">
        <f>VLOOKUP(B40,'1_문헌특성'!D:BF,9,0)</f>
        <v>자궁경부암(IIB~ⅢB)</v>
      </c>
      <c r="H40" s="46" t="str">
        <f>VLOOKUP(B40,'1_문헌특성'!D:BF,31,0)</f>
        <v>HT+CT+RT</v>
      </c>
      <c r="I40" s="46" t="str">
        <f>VLOOKUP(B40,'1_문헌특성'!D:BF,38,0)</f>
        <v>EHY2000+</v>
      </c>
      <c r="J40" s="46" t="str">
        <f>VLOOKUP(B40,'1_문헌특성'!D:BF,43,0)</f>
        <v xml:space="preserve">EBRT후 30분내 투여함
BT, CT 수행한 날에는 HT 수행하지 않음 </v>
      </c>
      <c r="K40" s="46" t="str">
        <f>VLOOKUP(B40,'1_문헌특성'!D:BF,51,0)</f>
        <v>CT+RT</v>
      </c>
      <c r="M40" s="46" t="s">
        <v>270</v>
      </c>
      <c r="N40" s="34"/>
      <c r="Q40" s="32" t="s">
        <v>274</v>
      </c>
      <c r="R40" s="32">
        <v>93</v>
      </c>
      <c r="S40" s="32">
        <v>3</v>
      </c>
      <c r="T40" s="32">
        <v>85</v>
      </c>
      <c r="U40" s="32">
        <v>3</v>
      </c>
      <c r="V40" s="32">
        <v>0.91100000000000003</v>
      </c>
      <c r="AA40" s="32" t="s">
        <v>272</v>
      </c>
    </row>
    <row r="41" spans="1:27" x14ac:dyDescent="0.3">
      <c r="A41" s="32">
        <f>INDEX('1_문헌특성'!B:B, MATCH(B41, '1_문헌특성'!D:D, 0))</f>
        <v>1</v>
      </c>
      <c r="B41" s="39">
        <v>13096</v>
      </c>
      <c r="C41" s="46" t="str">
        <f>VLOOKUP(B41,'1_문헌특성'!D:BF,2,0)</f>
        <v>Minnaar (2020)</v>
      </c>
      <c r="D41" s="46" t="str">
        <f>VLOOKUP(B41,'1_문헌특성'!D:BF,3,0)</f>
        <v>RCT(NCT03332069)</v>
      </c>
      <c r="E41" s="46" t="str">
        <f>VLOOKUP(B41,'1_문헌특성'!D:BF,7,0)</f>
        <v>부인종양</v>
      </c>
      <c r="F41" s="46" t="str">
        <f>VLOOKUP(B41,'1_문헌특성'!D:BF,8,0)</f>
        <v>자궁경부암</v>
      </c>
      <c r="G41" s="46" t="str">
        <f>VLOOKUP(B41,'1_문헌특성'!D:BF,9,0)</f>
        <v>자궁경부암(IIB~ⅢB)</v>
      </c>
      <c r="H41" s="46" t="str">
        <f>VLOOKUP(B41,'1_문헌특성'!D:BF,31,0)</f>
        <v>HT+CT+RT</v>
      </c>
      <c r="I41" s="46" t="str">
        <f>VLOOKUP(B41,'1_문헌특성'!D:BF,38,0)</f>
        <v>EHY2000+</v>
      </c>
      <c r="J41" s="46" t="str">
        <f>VLOOKUP(B41,'1_문헌특성'!D:BF,43,0)</f>
        <v xml:space="preserve">EBRT후 30분내 투여함
BT, CT 수행한 날에는 HT 수행하지 않음 </v>
      </c>
      <c r="K41" s="46" t="str">
        <f>VLOOKUP(B41,'1_문헌특성'!D:BF,51,0)</f>
        <v>CT+RT</v>
      </c>
      <c r="M41" s="46" t="s">
        <v>271</v>
      </c>
      <c r="N41" s="34"/>
      <c r="Q41" s="32" t="s">
        <v>274</v>
      </c>
      <c r="R41" s="32">
        <v>93</v>
      </c>
      <c r="S41" s="32">
        <v>0</v>
      </c>
      <c r="T41" s="32">
        <v>85</v>
      </c>
      <c r="U41" s="32">
        <v>0</v>
      </c>
      <c r="AA41" s="32" t="s">
        <v>272</v>
      </c>
    </row>
    <row r="42" spans="1:27" x14ac:dyDescent="0.3">
      <c r="A42" s="32">
        <f>INDEX('1_문헌특성'!B:B, MATCH(B42, '1_문헌특성'!D:D, 0))</f>
        <v>1</v>
      </c>
      <c r="B42" s="39">
        <v>13096</v>
      </c>
      <c r="C42" s="46" t="str">
        <f>VLOOKUP(B42,'1_문헌특성'!D:BF,2,0)</f>
        <v>Minnaar (2020)</v>
      </c>
      <c r="D42" s="46" t="str">
        <f>VLOOKUP(B42,'1_문헌특성'!D:BF,3,0)</f>
        <v>RCT(NCT03332069)</v>
      </c>
      <c r="E42" s="46" t="str">
        <f>VLOOKUP(B42,'1_문헌특성'!D:BF,7,0)</f>
        <v>부인종양</v>
      </c>
      <c r="F42" s="46" t="str">
        <f>VLOOKUP(B42,'1_문헌특성'!D:BF,8,0)</f>
        <v>자궁경부암</v>
      </c>
      <c r="G42" s="46" t="str">
        <f>VLOOKUP(B42,'1_문헌특성'!D:BF,9,0)</f>
        <v>자궁경부암(IIB~ⅢB)</v>
      </c>
      <c r="H42" s="46" t="str">
        <f>VLOOKUP(B42,'1_문헌특성'!D:BF,31,0)</f>
        <v>HT+CT+RT</v>
      </c>
      <c r="I42" s="46" t="str">
        <f>VLOOKUP(B42,'1_문헌특성'!D:BF,38,0)</f>
        <v>EHY2000+</v>
      </c>
      <c r="J42" s="46" t="str">
        <f>VLOOKUP(B42,'1_문헌특성'!D:BF,43,0)</f>
        <v xml:space="preserve">EBRT후 30분내 투여함
BT, CT 수행한 날에는 HT 수행하지 않음 </v>
      </c>
      <c r="K42" s="46" t="str">
        <f>VLOOKUP(B42,'1_문헌특성'!D:BF,51,0)</f>
        <v>CT+RT</v>
      </c>
      <c r="M42" s="46" t="s">
        <v>275</v>
      </c>
      <c r="N42" s="34"/>
      <c r="Q42" s="32" t="s">
        <v>274</v>
      </c>
      <c r="R42" s="32">
        <v>93</v>
      </c>
      <c r="S42" s="32">
        <v>5</v>
      </c>
      <c r="T42" s="32">
        <v>85</v>
      </c>
      <c r="U42" s="32">
        <v>0</v>
      </c>
      <c r="V42" s="32">
        <v>0.03</v>
      </c>
    </row>
    <row r="43" spans="1:27" x14ac:dyDescent="0.3">
      <c r="A43" s="32">
        <f>INDEX('1_문헌특성'!B:B, MATCH(B43, '1_문헌특성'!D:D, 0))</f>
        <v>1</v>
      </c>
      <c r="B43" s="39">
        <v>13096</v>
      </c>
      <c r="C43" s="46" t="str">
        <f>VLOOKUP(B43,'1_문헌특성'!D:BF,2,0)</f>
        <v>Minnaar (2020)</v>
      </c>
      <c r="D43" s="46" t="str">
        <f>VLOOKUP(B43,'1_문헌특성'!D:BF,3,0)</f>
        <v>RCT(NCT03332069)</v>
      </c>
      <c r="E43" s="46" t="str">
        <f>VLOOKUP(B43,'1_문헌특성'!D:BF,7,0)</f>
        <v>부인종양</v>
      </c>
      <c r="F43" s="46" t="str">
        <f>VLOOKUP(B43,'1_문헌특성'!D:BF,8,0)</f>
        <v>자궁경부암</v>
      </c>
      <c r="G43" s="46" t="str">
        <f>VLOOKUP(B43,'1_문헌특성'!D:BF,9,0)</f>
        <v>자궁경부암(IIB~ⅢB)</v>
      </c>
      <c r="H43" s="46" t="str">
        <f>VLOOKUP(B43,'1_문헌특성'!D:BF,31,0)</f>
        <v>HT+CT+RT</v>
      </c>
      <c r="I43" s="46" t="str">
        <f>VLOOKUP(B43,'1_문헌특성'!D:BF,38,0)</f>
        <v>EHY2000+</v>
      </c>
      <c r="J43" s="46" t="str">
        <f>VLOOKUP(B43,'1_문헌특성'!D:BF,43,0)</f>
        <v xml:space="preserve">EBRT후 30분내 투여함
BT, CT 수행한 날에는 HT 수행하지 않음 </v>
      </c>
      <c r="K43" s="46" t="str">
        <f>VLOOKUP(B43,'1_문헌특성'!D:BF,51,0)</f>
        <v>CT+RT</v>
      </c>
      <c r="M43" s="46" t="s">
        <v>276</v>
      </c>
      <c r="N43" s="34"/>
      <c r="Q43" s="32" t="s">
        <v>274</v>
      </c>
      <c r="R43" s="32">
        <v>105</v>
      </c>
      <c r="S43" s="32">
        <v>7</v>
      </c>
      <c r="T43" s="32">
        <v>101</v>
      </c>
      <c r="U43" s="32">
        <v>1</v>
      </c>
      <c r="V43" s="32">
        <v>5.2999999999999999E-2</v>
      </c>
      <c r="W43" s="32" t="s">
        <v>255</v>
      </c>
      <c r="X43" s="32">
        <v>7.98</v>
      </c>
      <c r="Y43" s="32" t="s">
        <v>277</v>
      </c>
      <c r="AA43" s="32" t="s">
        <v>768</v>
      </c>
    </row>
    <row r="44" spans="1:27" x14ac:dyDescent="0.3">
      <c r="A44" s="32">
        <f>INDEX('1_문헌특성'!B:B, MATCH(B44, '1_문헌특성'!D:D, 0))</f>
        <v>1</v>
      </c>
      <c r="B44" s="39">
        <v>13096</v>
      </c>
      <c r="C44" s="46" t="str">
        <f>VLOOKUP(B44,'1_문헌특성'!D:BF,2,0)</f>
        <v>Minnaar (2020)</v>
      </c>
      <c r="D44" s="46" t="str">
        <f>VLOOKUP(B44,'1_문헌특성'!D:BF,3,0)</f>
        <v>RCT(NCT03332069)</v>
      </c>
      <c r="E44" s="46" t="str">
        <f>VLOOKUP(B44,'1_문헌특성'!D:BF,7,0)</f>
        <v>부인종양</v>
      </c>
      <c r="F44" s="46" t="str">
        <f>VLOOKUP(B44,'1_문헌특성'!D:BF,8,0)</f>
        <v>자궁경부암</v>
      </c>
      <c r="G44" s="46" t="str">
        <f>VLOOKUP(B44,'1_문헌특성'!D:BF,9,0)</f>
        <v>자궁경부암(IIB~ⅢB)</v>
      </c>
      <c r="H44" s="46" t="str">
        <f>VLOOKUP(B44,'1_문헌특성'!D:BF,31,0)</f>
        <v>HT+CT+RT</v>
      </c>
      <c r="I44" s="46" t="str">
        <f>VLOOKUP(B44,'1_문헌특성'!D:BF,38,0)</f>
        <v>EHY2000+</v>
      </c>
      <c r="J44" s="46" t="str">
        <f>VLOOKUP(B44,'1_문헌특성'!D:BF,43,0)</f>
        <v xml:space="preserve">EBRT후 30분내 투여함
BT, CT 수행한 날에는 HT 수행하지 않음 </v>
      </c>
      <c r="K44" s="46" t="str">
        <f>VLOOKUP(B44,'1_문헌특성'!D:BF,51,0)</f>
        <v>CT+RT</v>
      </c>
      <c r="M44" s="46" t="s">
        <v>278</v>
      </c>
      <c r="N44" s="34"/>
      <c r="Q44" s="32" t="s">
        <v>274</v>
      </c>
      <c r="R44" s="32">
        <v>105</v>
      </c>
      <c r="T44" s="32">
        <v>101</v>
      </c>
      <c r="V44" s="32">
        <v>0.48499999999999999</v>
      </c>
      <c r="W44" s="32" t="s">
        <v>255</v>
      </c>
      <c r="X44" s="32">
        <v>1.35</v>
      </c>
      <c r="Y44" s="32" t="s">
        <v>279</v>
      </c>
      <c r="AA44" s="32" t="s">
        <v>768</v>
      </c>
    </row>
    <row r="45" spans="1:27" x14ac:dyDescent="0.3">
      <c r="A45" s="32">
        <f>INDEX('1_문헌특성'!B:B, MATCH(B45, '1_문헌특성'!D:D, 0))</f>
        <v>1</v>
      </c>
      <c r="B45" s="39">
        <v>13096</v>
      </c>
      <c r="C45" s="46" t="str">
        <f>VLOOKUP(B45,'1_문헌특성'!D:BF,2,0)</f>
        <v>Minnaar (2020)</v>
      </c>
      <c r="D45" s="46" t="str">
        <f>VLOOKUP(B45,'1_문헌특성'!D:BF,3,0)</f>
        <v>RCT(NCT03332069)</v>
      </c>
      <c r="E45" s="46" t="str">
        <f>VLOOKUP(B45,'1_문헌특성'!D:BF,7,0)</f>
        <v>부인종양</v>
      </c>
      <c r="F45" s="46" t="str">
        <f>VLOOKUP(B45,'1_문헌특성'!D:BF,8,0)</f>
        <v>자궁경부암</v>
      </c>
      <c r="G45" s="46" t="str">
        <f>VLOOKUP(B45,'1_문헌특성'!D:BF,9,0)</f>
        <v>자궁경부암(IIB~ⅢB)</v>
      </c>
      <c r="H45" s="46" t="str">
        <f>VLOOKUP(B45,'1_문헌특성'!D:BF,31,0)</f>
        <v>HT+CT+RT</v>
      </c>
      <c r="I45" s="46" t="str">
        <f>VLOOKUP(B45,'1_문헌특성'!D:BF,38,0)</f>
        <v>EHY2000+</v>
      </c>
      <c r="J45" s="46" t="str">
        <f>VLOOKUP(B45,'1_문헌특성'!D:BF,43,0)</f>
        <v xml:space="preserve">EBRT후 30분내 투여함
BT, CT 수행한 날에는 HT 수행하지 않음 </v>
      </c>
      <c r="K45" s="46" t="str">
        <f>VLOOKUP(B45,'1_문헌특성'!D:BF,51,0)</f>
        <v>CT+RT</v>
      </c>
      <c r="M45" s="46" t="s">
        <v>280</v>
      </c>
      <c r="N45" s="34"/>
      <c r="Q45" s="32" t="s">
        <v>274</v>
      </c>
      <c r="R45" s="32">
        <v>105</v>
      </c>
      <c r="T45" s="32">
        <v>101</v>
      </c>
      <c r="V45" s="32">
        <v>0.88700000000000001</v>
      </c>
      <c r="W45" s="32" t="s">
        <v>255</v>
      </c>
      <c r="X45" s="32">
        <v>0.95</v>
      </c>
      <c r="Y45" s="32" t="s">
        <v>281</v>
      </c>
      <c r="AA45" s="32" t="s">
        <v>768</v>
      </c>
    </row>
    <row r="46" spans="1:27" x14ac:dyDescent="0.3">
      <c r="A46" s="32">
        <f>INDEX('1_문헌특성'!B:B, MATCH(B46, '1_문헌특성'!D:D, 0))</f>
        <v>2</v>
      </c>
      <c r="B46" s="39">
        <v>1157</v>
      </c>
      <c r="C46" s="46" t="str">
        <f>VLOOKUP(B46,'1_문헌특성'!D:BF,2,0)</f>
        <v>Wang (2020)</v>
      </c>
      <c r="D46" s="46" t="str">
        <f>VLOOKUP(B46,'1_문헌특성'!D:BF,3,0)</f>
        <v>RCT</v>
      </c>
      <c r="E46" s="46" t="str">
        <f>VLOOKUP(B46,'1_문헌특성'!D:BF,7,0)</f>
        <v>부인종양</v>
      </c>
      <c r="F46" s="46" t="str">
        <f>VLOOKUP(B46,'1_문헌특성'!D:BF,8,0)</f>
        <v>자궁경부암</v>
      </c>
      <c r="G46" s="46" t="str">
        <f>VLOOKUP(B46,'1_문헌특성'!D:BF,9,0)</f>
        <v>자궁경부암(IB~IV)</v>
      </c>
      <c r="H46" s="46" t="str">
        <f>VLOOKUP(B46,'1_문헌특성'!D:BF,31,0)</f>
        <v>HT+CT+RT</v>
      </c>
      <c r="I46" s="46" t="str">
        <f>VLOOKUP(B46,'1_문헌특성'!D:BF,38,0)</f>
        <v>NRL-004 radiofrequency HT machine</v>
      </c>
      <c r="J46" s="46" t="str">
        <f>VLOOKUP(B46,'1_문헌특성'!D:BF,43,0)</f>
        <v>CT 후(첫 번째 EBRT 후 3주째) 시행</v>
      </c>
      <c r="K46" s="46" t="str">
        <f>VLOOKUP(B46,'1_문헌특성'!D:BF,51,0)</f>
        <v>CT+RT</v>
      </c>
      <c r="M46" s="32" t="s">
        <v>319</v>
      </c>
      <c r="Q46" s="32" t="s">
        <v>310</v>
      </c>
      <c r="R46" s="32">
        <v>178</v>
      </c>
      <c r="S46" s="24">
        <f>R46*81.9/100</f>
        <v>145.78200000000001</v>
      </c>
      <c r="T46" s="32">
        <v>188</v>
      </c>
      <c r="U46" s="24">
        <f>T46*72.3/100</f>
        <v>135.92400000000001</v>
      </c>
      <c r="V46" s="32">
        <v>0.04</v>
      </c>
      <c r="W46" s="32" t="s">
        <v>313</v>
      </c>
      <c r="X46" s="32">
        <v>1.569</v>
      </c>
      <c r="Y46" s="32" t="s">
        <v>314</v>
      </c>
      <c r="Z46" s="32">
        <v>4.4999999999999998E-2</v>
      </c>
      <c r="AA46" s="32" t="s">
        <v>396</v>
      </c>
    </row>
    <row r="47" spans="1:27" x14ac:dyDescent="0.3">
      <c r="A47" s="32">
        <f>INDEX('1_문헌특성'!B:B, MATCH(B47, '1_문헌특성'!D:D, 0))</f>
        <v>2</v>
      </c>
      <c r="B47" s="39">
        <v>1157</v>
      </c>
      <c r="C47" s="46" t="str">
        <f>VLOOKUP(B47,'1_문헌특성'!D:BF,2,0)</f>
        <v>Wang (2020)</v>
      </c>
      <c r="D47" s="46" t="str">
        <f>VLOOKUP(B47,'1_문헌특성'!D:BF,3,0)</f>
        <v>RCT</v>
      </c>
      <c r="E47" s="46" t="str">
        <f>VLOOKUP(B47,'1_문헌특성'!D:BF,7,0)</f>
        <v>부인종양</v>
      </c>
      <c r="F47" s="46" t="str">
        <f>VLOOKUP(B47,'1_문헌특성'!D:BF,8,0)</f>
        <v>자궁경부암</v>
      </c>
      <c r="G47" s="46" t="str">
        <f>VLOOKUP(B47,'1_문헌특성'!D:BF,9,0)</f>
        <v>자궁경부암(IB~IV)</v>
      </c>
      <c r="H47" s="46" t="str">
        <f>VLOOKUP(B47,'1_문헌특성'!D:BF,31,0)</f>
        <v>HT+CT+RT</v>
      </c>
      <c r="I47" s="46" t="str">
        <f>VLOOKUP(B47,'1_문헌특성'!D:BF,38,0)</f>
        <v>NRL-004 radiofrequency HT machine</v>
      </c>
      <c r="J47" s="46" t="str">
        <f>VLOOKUP(B47,'1_문헌특성'!D:BF,43,0)</f>
        <v>CT 후(첫 번째 EBRT 후 3주째) 시행</v>
      </c>
      <c r="K47" s="46" t="str">
        <f>VLOOKUP(B47,'1_문헌특성'!D:BF,51,0)</f>
        <v>CT+RT</v>
      </c>
      <c r="M47" s="32" t="s">
        <v>320</v>
      </c>
      <c r="Q47" s="32" t="s">
        <v>310</v>
      </c>
      <c r="R47" s="32">
        <v>178</v>
      </c>
      <c r="S47" s="24">
        <f>R47*86.8/100</f>
        <v>154.50399999999999</v>
      </c>
      <c r="T47" s="32">
        <v>188</v>
      </c>
      <c r="U47" s="24">
        <f>T47*82.7/100</f>
        <v>155.476</v>
      </c>
      <c r="V47" s="32">
        <v>0.26900000000000002</v>
      </c>
      <c r="AA47" s="32" t="s">
        <v>312</v>
      </c>
    </row>
    <row r="48" spans="1:27" x14ac:dyDescent="0.3">
      <c r="A48" s="32">
        <f>INDEX('1_문헌특성'!B:B, MATCH(B48, '1_문헌특성'!D:D, 0))</f>
        <v>2</v>
      </c>
      <c r="B48" s="39">
        <v>1157</v>
      </c>
      <c r="C48" s="46" t="str">
        <f>VLOOKUP(B48,'1_문헌특성'!D:BF,2,0)</f>
        <v>Wang (2020)</v>
      </c>
      <c r="D48" s="46" t="str">
        <f>VLOOKUP(B48,'1_문헌특성'!D:BF,3,0)</f>
        <v>RCT</v>
      </c>
      <c r="E48" s="46" t="str">
        <f>VLOOKUP(B48,'1_문헌특성'!D:BF,7,0)</f>
        <v>부인종양</v>
      </c>
      <c r="F48" s="46" t="str">
        <f>VLOOKUP(B48,'1_문헌특성'!D:BF,8,0)</f>
        <v>자궁경부암</v>
      </c>
      <c r="G48" s="46" t="str">
        <f>VLOOKUP(B48,'1_문헌특성'!D:BF,9,0)</f>
        <v>자궁경부암(IB~IV)</v>
      </c>
      <c r="H48" s="46" t="str">
        <f>VLOOKUP(B48,'1_문헌특성'!D:BF,31,0)</f>
        <v>HT+CT+RT</v>
      </c>
      <c r="I48" s="46" t="str">
        <f>VLOOKUP(B48,'1_문헌특성'!D:BF,38,0)</f>
        <v>NRL-004 radiofrequency HT machine</v>
      </c>
      <c r="J48" s="46" t="str">
        <f>VLOOKUP(B48,'1_문헌특성'!D:BF,43,0)</f>
        <v>CT 후(첫 번째 EBRT 후 3주째) 시행</v>
      </c>
      <c r="K48" s="46" t="str">
        <f>VLOOKUP(B48,'1_문헌특성'!D:BF,51,0)</f>
        <v>CT+RT</v>
      </c>
      <c r="L48" s="32" t="s">
        <v>315</v>
      </c>
      <c r="M48" s="32" t="s">
        <v>319</v>
      </c>
      <c r="Q48" s="32" t="s">
        <v>310</v>
      </c>
      <c r="R48" s="32">
        <v>60</v>
      </c>
      <c r="S48" s="24">
        <f>R48*72.6/100</f>
        <v>43.56</v>
      </c>
      <c r="T48" s="32">
        <v>71</v>
      </c>
      <c r="U48" s="24">
        <f>T48*59.5/100</f>
        <v>42.244999999999997</v>
      </c>
      <c r="V48" s="32">
        <v>0.121</v>
      </c>
      <c r="AA48" s="32" t="s">
        <v>317</v>
      </c>
    </row>
    <row r="49" spans="1:27" x14ac:dyDescent="0.3">
      <c r="A49" s="32">
        <f>INDEX('1_문헌특성'!B:B, MATCH(B49, '1_문헌특성'!D:D, 0))</f>
        <v>2</v>
      </c>
      <c r="B49" s="39">
        <v>1157</v>
      </c>
      <c r="C49" s="46" t="str">
        <f>VLOOKUP(B49,'1_문헌특성'!D:BF,2,0)</f>
        <v>Wang (2020)</v>
      </c>
      <c r="D49" s="46" t="str">
        <f>VLOOKUP(B49,'1_문헌특성'!D:BF,3,0)</f>
        <v>RCT</v>
      </c>
      <c r="E49" s="46" t="str">
        <f>VLOOKUP(B49,'1_문헌특성'!D:BF,7,0)</f>
        <v>부인종양</v>
      </c>
      <c r="F49" s="46" t="str">
        <f>VLOOKUP(B49,'1_문헌특성'!D:BF,8,0)</f>
        <v>자궁경부암</v>
      </c>
      <c r="G49" s="46" t="str">
        <f>VLOOKUP(B49,'1_문헌특성'!D:BF,9,0)</f>
        <v>자궁경부암(IB~IV)</v>
      </c>
      <c r="H49" s="46" t="str">
        <f>VLOOKUP(B49,'1_문헌특성'!D:BF,31,0)</f>
        <v>HT+CT+RT</v>
      </c>
      <c r="I49" s="46" t="str">
        <f>VLOOKUP(B49,'1_문헌특성'!D:BF,38,0)</f>
        <v>NRL-004 radiofrequency HT machine</v>
      </c>
      <c r="J49" s="46" t="str">
        <f>VLOOKUP(B49,'1_문헌특성'!D:BF,43,0)</f>
        <v>CT 후(첫 번째 EBRT 후 3주째) 시행</v>
      </c>
      <c r="K49" s="46" t="str">
        <f>VLOOKUP(B49,'1_문헌특성'!D:BF,51,0)</f>
        <v>CT+RT</v>
      </c>
      <c r="L49" s="32" t="s">
        <v>316</v>
      </c>
      <c r="M49" s="32" t="s">
        <v>319</v>
      </c>
      <c r="Q49" s="32" t="s">
        <v>310</v>
      </c>
      <c r="R49" s="32">
        <v>113</v>
      </c>
      <c r="S49" s="24">
        <f>R49*76.9/100</f>
        <v>86.897000000000006</v>
      </c>
      <c r="T49" s="32">
        <v>137</v>
      </c>
      <c r="U49" s="24">
        <f>T49*70/100</f>
        <v>95.9</v>
      </c>
      <c r="V49" s="32">
        <v>0.26100000000000001</v>
      </c>
      <c r="AA49" s="32" t="s">
        <v>318</v>
      </c>
    </row>
    <row r="50" spans="1:27" x14ac:dyDescent="0.3">
      <c r="A50" s="32">
        <f>INDEX('1_문헌특성'!B:B, MATCH(B50, '1_문헌특성'!D:D, 0))</f>
        <v>2</v>
      </c>
      <c r="B50" s="39">
        <v>1157</v>
      </c>
      <c r="C50" s="46" t="str">
        <f>VLOOKUP(B50,'1_문헌특성'!D:BF,2,0)</f>
        <v>Wang (2020)</v>
      </c>
      <c r="D50" s="46" t="str">
        <f>VLOOKUP(B50,'1_문헌특성'!D:BF,3,0)</f>
        <v>RCT</v>
      </c>
      <c r="E50" s="46" t="str">
        <f>VLOOKUP(B50,'1_문헌특성'!D:BF,7,0)</f>
        <v>부인종양</v>
      </c>
      <c r="F50" s="46" t="str">
        <f>VLOOKUP(B50,'1_문헌특성'!D:BF,8,0)</f>
        <v>자궁경부암</v>
      </c>
      <c r="G50" s="46" t="str">
        <f>VLOOKUP(B50,'1_문헌특성'!D:BF,9,0)</f>
        <v>자궁경부암(IB~IV)</v>
      </c>
      <c r="H50" s="46" t="str">
        <f>VLOOKUP(B50,'1_문헌특성'!D:BF,31,0)</f>
        <v>HT+CT+RT</v>
      </c>
      <c r="I50" s="46" t="str">
        <f>VLOOKUP(B50,'1_문헌특성'!D:BF,38,0)</f>
        <v>NRL-004 radiofrequency HT machine</v>
      </c>
      <c r="J50" s="46" t="str">
        <f>VLOOKUP(B50,'1_문헌특성'!D:BF,43,0)</f>
        <v>CT 후(첫 번째 EBRT 후 3주째) 시행</v>
      </c>
      <c r="K50" s="46" t="str">
        <f>VLOOKUP(B50,'1_문헌특성'!D:BF,51,0)</f>
        <v>CT+RT</v>
      </c>
      <c r="M50" s="32" t="s">
        <v>321</v>
      </c>
      <c r="Q50" s="32" t="s">
        <v>310</v>
      </c>
      <c r="R50" s="32">
        <v>210</v>
      </c>
      <c r="S50" s="24">
        <f>R50*81.1/100</f>
        <v>170.31</v>
      </c>
      <c r="T50" s="32">
        <v>211</v>
      </c>
      <c r="U50" s="24">
        <f>T50*72.9/100</f>
        <v>153.81900000000002</v>
      </c>
      <c r="V50" s="32">
        <v>5.2999999999999999E-2</v>
      </c>
      <c r="W50" s="32" t="s">
        <v>313</v>
      </c>
      <c r="X50" s="32">
        <v>1.512</v>
      </c>
      <c r="Y50" s="32" t="s">
        <v>325</v>
      </c>
      <c r="Z50" s="32">
        <v>4.2999999999999997E-2</v>
      </c>
      <c r="AA50" s="32" t="s">
        <v>397</v>
      </c>
    </row>
    <row r="51" spans="1:27" x14ac:dyDescent="0.3">
      <c r="A51" s="32">
        <f>INDEX('1_문헌특성'!B:B, MATCH(B51, '1_문헌특성'!D:D, 0))</f>
        <v>2</v>
      </c>
      <c r="B51" s="39">
        <v>1157</v>
      </c>
      <c r="C51" s="46" t="str">
        <f>VLOOKUP(B51,'1_문헌특성'!D:BF,2,0)</f>
        <v>Wang (2020)</v>
      </c>
      <c r="D51" s="46" t="str">
        <f>VLOOKUP(B51,'1_문헌특성'!D:BF,3,0)</f>
        <v>RCT</v>
      </c>
      <c r="E51" s="46" t="str">
        <f>VLOOKUP(B51,'1_문헌특성'!D:BF,7,0)</f>
        <v>부인종양</v>
      </c>
      <c r="F51" s="46" t="str">
        <f>VLOOKUP(B51,'1_문헌특성'!D:BF,8,0)</f>
        <v>자궁경부암</v>
      </c>
      <c r="G51" s="46" t="str">
        <f>VLOOKUP(B51,'1_문헌특성'!D:BF,9,0)</f>
        <v>자궁경부암(IB~IV)</v>
      </c>
      <c r="H51" s="46" t="str">
        <f>VLOOKUP(B51,'1_문헌특성'!D:BF,31,0)</f>
        <v>HT+CT+RT</v>
      </c>
      <c r="I51" s="46" t="str">
        <f>VLOOKUP(B51,'1_문헌특성'!D:BF,38,0)</f>
        <v>NRL-004 radiofrequency HT machine</v>
      </c>
      <c r="J51" s="46" t="str">
        <f>VLOOKUP(B51,'1_문헌특성'!D:BF,43,0)</f>
        <v>CT 후(첫 번째 EBRT 후 3주째) 시행</v>
      </c>
      <c r="K51" s="46" t="str">
        <f>VLOOKUP(B51,'1_문헌특성'!D:BF,51,0)</f>
        <v>CT+RT</v>
      </c>
      <c r="M51" s="32" t="s">
        <v>322</v>
      </c>
      <c r="Q51" s="32" t="s">
        <v>310</v>
      </c>
      <c r="R51" s="32">
        <v>210</v>
      </c>
      <c r="S51" s="24">
        <f>R51*86.2/100</f>
        <v>181.02</v>
      </c>
      <c r="T51" s="32">
        <v>211</v>
      </c>
      <c r="U51" s="24">
        <f>T51*83/100</f>
        <v>175.13</v>
      </c>
      <c r="V51" s="32">
        <v>0.214</v>
      </c>
      <c r="AA51" s="32" t="s">
        <v>323</v>
      </c>
    </row>
    <row r="52" spans="1:27" x14ac:dyDescent="0.3">
      <c r="A52" s="32">
        <f>INDEX('1_문헌특성'!B:B, MATCH(B52, '1_문헌특성'!D:D, 0))</f>
        <v>2</v>
      </c>
      <c r="B52" s="39">
        <v>1157</v>
      </c>
      <c r="C52" s="46" t="str">
        <f>VLOOKUP(B52,'1_문헌특성'!D:BF,2,0)</f>
        <v>Wang (2020)</v>
      </c>
      <c r="D52" s="46" t="str">
        <f>VLOOKUP(B52,'1_문헌특성'!D:BF,3,0)</f>
        <v>RCT</v>
      </c>
      <c r="E52" s="46" t="str">
        <f>VLOOKUP(B52,'1_문헌특성'!D:BF,7,0)</f>
        <v>부인종양</v>
      </c>
      <c r="F52" s="46" t="str">
        <f>VLOOKUP(B52,'1_문헌특성'!D:BF,8,0)</f>
        <v>자궁경부암</v>
      </c>
      <c r="G52" s="46" t="str">
        <f>VLOOKUP(B52,'1_문헌특성'!D:BF,9,0)</f>
        <v>자궁경부암(IB~IV)</v>
      </c>
      <c r="H52" s="46" t="str">
        <f>VLOOKUP(B52,'1_문헌특성'!D:BF,31,0)</f>
        <v>HT+CT+RT</v>
      </c>
      <c r="I52" s="46" t="str">
        <f>VLOOKUP(B52,'1_문헌특성'!D:BF,38,0)</f>
        <v>NRL-004 radiofrequency HT machine</v>
      </c>
      <c r="J52" s="46" t="str">
        <f>VLOOKUP(B52,'1_문헌특성'!D:BF,43,0)</f>
        <v>CT 후(첫 번째 EBRT 후 3주째) 시행</v>
      </c>
      <c r="K52" s="46" t="str">
        <f>VLOOKUP(B52,'1_문헌특성'!D:BF,51,0)</f>
        <v>CT+RT</v>
      </c>
      <c r="L52" s="32" t="s">
        <v>315</v>
      </c>
      <c r="M52" s="32" t="s">
        <v>321</v>
      </c>
      <c r="Q52" s="32" t="s">
        <v>310</v>
      </c>
      <c r="R52" s="32">
        <v>79</v>
      </c>
      <c r="S52" s="24"/>
      <c r="T52" s="32">
        <v>79</v>
      </c>
      <c r="U52" s="24"/>
      <c r="V52" s="32">
        <v>0.17199999999999999</v>
      </c>
      <c r="AA52" s="32" t="s">
        <v>324</v>
      </c>
    </row>
    <row r="53" spans="1:27" x14ac:dyDescent="0.3">
      <c r="A53" s="32">
        <f>INDEX('1_문헌특성'!B:B, MATCH(B53, '1_문헌특성'!D:D, 0))</f>
        <v>2</v>
      </c>
      <c r="B53" s="39">
        <v>1157</v>
      </c>
      <c r="C53" s="46" t="str">
        <f>VLOOKUP(B53,'1_문헌특성'!D:BF,2,0)</f>
        <v>Wang (2020)</v>
      </c>
      <c r="D53" s="46" t="str">
        <f>VLOOKUP(B53,'1_문헌특성'!D:BF,3,0)</f>
        <v>RCT</v>
      </c>
      <c r="E53" s="46" t="str">
        <f>VLOOKUP(B53,'1_문헌특성'!D:BF,7,0)</f>
        <v>부인종양</v>
      </c>
      <c r="F53" s="46" t="str">
        <f>VLOOKUP(B53,'1_문헌특성'!D:BF,8,0)</f>
        <v>자궁경부암</v>
      </c>
      <c r="G53" s="46" t="str">
        <f>VLOOKUP(B53,'1_문헌특성'!D:BF,9,0)</f>
        <v>자궁경부암(IB~IV)</v>
      </c>
      <c r="H53" s="46" t="str">
        <f>VLOOKUP(B53,'1_문헌특성'!D:BF,31,0)</f>
        <v>HT+CT+RT</v>
      </c>
      <c r="I53" s="46" t="str">
        <f>VLOOKUP(B53,'1_문헌특성'!D:BF,38,0)</f>
        <v>NRL-004 radiofrequency HT machine</v>
      </c>
      <c r="J53" s="46" t="str">
        <f>VLOOKUP(B53,'1_문헌특성'!D:BF,43,0)</f>
        <v>CT 후(첫 번째 EBRT 후 3주째) 시행</v>
      </c>
      <c r="K53" s="46" t="str">
        <f>VLOOKUP(B53,'1_문헌특성'!D:BF,51,0)</f>
        <v>CT+RT</v>
      </c>
      <c r="L53" s="32" t="s">
        <v>316</v>
      </c>
      <c r="M53" s="32" t="s">
        <v>321</v>
      </c>
      <c r="Q53" s="32" t="s">
        <v>310</v>
      </c>
      <c r="R53" s="32">
        <v>138</v>
      </c>
      <c r="S53" s="24"/>
      <c r="T53" s="32">
        <v>156</v>
      </c>
      <c r="U53" s="24"/>
      <c r="V53" s="32">
        <v>0.252</v>
      </c>
      <c r="AA53" s="32" t="s">
        <v>324</v>
      </c>
    </row>
    <row r="54" spans="1:27" x14ac:dyDescent="0.3">
      <c r="A54" s="32">
        <f>INDEX('1_문헌특성'!B:B, MATCH(B54, '1_문헌특성'!D:D, 0))</f>
        <v>2</v>
      </c>
      <c r="B54" s="39">
        <v>1157</v>
      </c>
      <c r="C54" s="46" t="str">
        <f>VLOOKUP(B54,'1_문헌특성'!D:BF,2,0)</f>
        <v>Wang (2020)</v>
      </c>
      <c r="D54" s="46" t="str">
        <f>VLOOKUP(B54,'1_문헌특성'!D:BF,3,0)</f>
        <v>RCT</v>
      </c>
      <c r="E54" s="46" t="str">
        <f>VLOOKUP(B54,'1_문헌특성'!D:BF,7,0)</f>
        <v>부인종양</v>
      </c>
      <c r="F54" s="46" t="str">
        <f>VLOOKUP(B54,'1_문헌특성'!D:BF,8,0)</f>
        <v>자궁경부암</v>
      </c>
      <c r="G54" s="46" t="str">
        <f>VLOOKUP(B54,'1_문헌특성'!D:BF,9,0)</f>
        <v>자궁경부암(IB~IV)</v>
      </c>
      <c r="H54" s="46" t="str">
        <f>VLOOKUP(B54,'1_문헌특성'!D:BF,31,0)</f>
        <v>HT+CT+RT</v>
      </c>
      <c r="I54" s="46" t="str">
        <f>VLOOKUP(B54,'1_문헌특성'!D:BF,38,0)</f>
        <v>NRL-004 radiofrequency HT machine</v>
      </c>
      <c r="J54" s="46" t="str">
        <f>VLOOKUP(B54,'1_문헌특성'!D:BF,43,0)</f>
        <v>CT 후(첫 번째 EBRT 후 3주째) 시행</v>
      </c>
      <c r="K54" s="46" t="str">
        <f>VLOOKUP(B54,'1_문헌특성'!D:BF,51,0)</f>
        <v>CT+RT</v>
      </c>
      <c r="M54" s="32" t="s">
        <v>330</v>
      </c>
      <c r="N54" s="32" t="s">
        <v>328</v>
      </c>
      <c r="O54" s="32" t="s">
        <v>327</v>
      </c>
      <c r="Q54" s="32" t="s">
        <v>329</v>
      </c>
      <c r="R54" s="32">
        <v>182</v>
      </c>
      <c r="S54" s="32">
        <v>47</v>
      </c>
      <c r="T54" s="32">
        <v>191</v>
      </c>
      <c r="U54" s="32">
        <v>52</v>
      </c>
      <c r="V54" s="32">
        <v>0.21099999999999999</v>
      </c>
    </row>
    <row r="55" spans="1:27" x14ac:dyDescent="0.3">
      <c r="A55" s="32">
        <f>INDEX('1_문헌특성'!B:B, MATCH(B55, '1_문헌특성'!D:D, 0))</f>
        <v>2</v>
      </c>
      <c r="B55" s="39">
        <v>1157</v>
      </c>
      <c r="C55" s="46" t="str">
        <f>VLOOKUP(B55,'1_문헌특성'!D:BF,2,0)</f>
        <v>Wang (2020)</v>
      </c>
      <c r="D55" s="46" t="str">
        <f>VLOOKUP(B55,'1_문헌특성'!D:BF,3,0)</f>
        <v>RCT</v>
      </c>
      <c r="E55" s="46" t="str">
        <f>VLOOKUP(B55,'1_문헌특성'!D:BF,7,0)</f>
        <v>부인종양</v>
      </c>
      <c r="F55" s="46" t="str">
        <f>VLOOKUP(B55,'1_문헌특성'!D:BF,8,0)</f>
        <v>자궁경부암</v>
      </c>
      <c r="G55" s="46" t="str">
        <f>VLOOKUP(B55,'1_문헌특성'!D:BF,9,0)</f>
        <v>자궁경부암(IB~IV)</v>
      </c>
      <c r="H55" s="46" t="str">
        <f>VLOOKUP(B55,'1_문헌특성'!D:BF,31,0)</f>
        <v>HT+CT+RT</v>
      </c>
      <c r="I55" s="46" t="str">
        <f>VLOOKUP(B55,'1_문헌특성'!D:BF,38,0)</f>
        <v>NRL-004 radiofrequency HT machine</v>
      </c>
      <c r="J55" s="46" t="str">
        <f>VLOOKUP(B55,'1_문헌특성'!D:BF,43,0)</f>
        <v>CT 후(첫 번째 EBRT 후 3주째) 시행</v>
      </c>
      <c r="K55" s="46" t="str">
        <f>VLOOKUP(B55,'1_문헌특성'!D:BF,51,0)</f>
        <v>CT+RT</v>
      </c>
      <c r="M55" s="32" t="s">
        <v>331</v>
      </c>
      <c r="N55" s="32" t="s">
        <v>328</v>
      </c>
      <c r="O55" s="32" t="s">
        <v>327</v>
      </c>
      <c r="Q55" s="32" t="s">
        <v>329</v>
      </c>
      <c r="R55" s="32">
        <v>182</v>
      </c>
      <c r="S55" s="32">
        <v>20</v>
      </c>
      <c r="T55" s="32">
        <v>191</v>
      </c>
      <c r="U55" s="32">
        <v>33</v>
      </c>
      <c r="V55" s="32">
        <v>0.443</v>
      </c>
    </row>
    <row r="56" spans="1:27" x14ac:dyDescent="0.3">
      <c r="A56" s="32">
        <f>INDEX('1_문헌특성'!B:B, MATCH(B56, '1_문헌특성'!D:D, 0))</f>
        <v>2</v>
      </c>
      <c r="B56" s="39">
        <v>1157</v>
      </c>
      <c r="C56" s="46" t="str">
        <f>VLOOKUP(B56,'1_문헌특성'!D:BF,2,0)</f>
        <v>Wang (2020)</v>
      </c>
      <c r="D56" s="46" t="str">
        <f>VLOOKUP(B56,'1_문헌특성'!D:BF,3,0)</f>
        <v>RCT</v>
      </c>
      <c r="E56" s="46" t="str">
        <f>VLOOKUP(B56,'1_문헌특성'!D:BF,7,0)</f>
        <v>부인종양</v>
      </c>
      <c r="F56" s="46" t="str">
        <f>VLOOKUP(B56,'1_문헌특성'!D:BF,8,0)</f>
        <v>자궁경부암</v>
      </c>
      <c r="G56" s="46" t="str">
        <f>VLOOKUP(B56,'1_문헌특성'!D:BF,9,0)</f>
        <v>자궁경부암(IB~IV)</v>
      </c>
      <c r="H56" s="46" t="str">
        <f>VLOOKUP(B56,'1_문헌특성'!D:BF,31,0)</f>
        <v>HT+CT+RT</v>
      </c>
      <c r="I56" s="46" t="str">
        <f>VLOOKUP(B56,'1_문헌특성'!D:BF,38,0)</f>
        <v>NRL-004 radiofrequency HT machine</v>
      </c>
      <c r="J56" s="46" t="str">
        <f>VLOOKUP(B56,'1_문헌특성'!D:BF,43,0)</f>
        <v>CT 후(첫 번째 EBRT 후 3주째) 시행</v>
      </c>
      <c r="K56" s="46" t="str">
        <f>VLOOKUP(B56,'1_문헌특성'!D:BF,51,0)</f>
        <v>CT+RT</v>
      </c>
      <c r="M56" s="32" t="s">
        <v>332</v>
      </c>
      <c r="N56" s="32" t="s">
        <v>328</v>
      </c>
      <c r="O56" s="32" t="s">
        <v>327</v>
      </c>
      <c r="Q56" s="32" t="s">
        <v>329</v>
      </c>
      <c r="R56" s="32">
        <v>182</v>
      </c>
      <c r="S56" s="32">
        <v>26</v>
      </c>
      <c r="T56" s="32">
        <v>191</v>
      </c>
      <c r="U56" s="32">
        <v>32</v>
      </c>
      <c r="V56" s="32">
        <v>0.79900000000000004</v>
      </c>
    </row>
    <row r="57" spans="1:27" ht="36" x14ac:dyDescent="0.3">
      <c r="A57" s="32">
        <f>INDEX('1_문헌특성'!B:B, MATCH(B57, '1_문헌특성'!D:D, 0))</f>
        <v>2</v>
      </c>
      <c r="B57" s="39">
        <v>1157</v>
      </c>
      <c r="C57" s="46" t="str">
        <f>VLOOKUP(B57,'1_문헌특성'!D:BF,2,0)</f>
        <v>Wang (2020)</v>
      </c>
      <c r="D57" s="46" t="str">
        <f>VLOOKUP(B57,'1_문헌특성'!D:BF,3,0)</f>
        <v>RCT</v>
      </c>
      <c r="E57" s="46" t="str">
        <f>VLOOKUP(B57,'1_문헌특성'!D:BF,7,0)</f>
        <v>부인종양</v>
      </c>
      <c r="F57" s="46" t="str">
        <f>VLOOKUP(B57,'1_문헌특성'!D:BF,8,0)</f>
        <v>자궁경부암</v>
      </c>
      <c r="G57" s="46" t="str">
        <f>VLOOKUP(B57,'1_문헌특성'!D:BF,9,0)</f>
        <v>자궁경부암(IB~IV)</v>
      </c>
      <c r="H57" s="46" t="str">
        <f>VLOOKUP(B57,'1_문헌특성'!D:BF,31,0)</f>
        <v>HT+CT+RT</v>
      </c>
      <c r="I57" s="46" t="str">
        <f>VLOOKUP(B57,'1_문헌특성'!D:BF,38,0)</f>
        <v>NRL-004 radiofrequency HT machine</v>
      </c>
      <c r="J57" s="46" t="str">
        <f>VLOOKUP(B57,'1_문헌특성'!D:BF,43,0)</f>
        <v>CT 후(첫 번째 EBRT 후 3주째) 시행</v>
      </c>
      <c r="K57" s="46" t="str">
        <f>VLOOKUP(B57,'1_문헌특성'!D:BF,51,0)</f>
        <v>CT+RT</v>
      </c>
      <c r="M57" s="49" t="s">
        <v>333</v>
      </c>
      <c r="N57" s="32" t="s">
        <v>328</v>
      </c>
      <c r="O57" s="32" t="s">
        <v>327</v>
      </c>
      <c r="Q57" s="32" t="s">
        <v>329</v>
      </c>
      <c r="R57" s="32">
        <v>182</v>
      </c>
      <c r="S57" s="32">
        <v>22</v>
      </c>
      <c r="T57" s="32">
        <v>191</v>
      </c>
      <c r="U57" s="32">
        <v>19</v>
      </c>
      <c r="V57" s="32">
        <v>0.50900000000000001</v>
      </c>
    </row>
    <row r="58" spans="1:27" x14ac:dyDescent="0.3">
      <c r="A58" s="32">
        <f>INDEX('1_문헌특성'!B:B, MATCH(B58, '1_문헌특성'!D:D, 0))</f>
        <v>2</v>
      </c>
      <c r="B58" s="39">
        <v>1157</v>
      </c>
      <c r="C58" s="46" t="str">
        <f>VLOOKUP(B58,'1_문헌특성'!D:BF,2,0)</f>
        <v>Wang (2020)</v>
      </c>
      <c r="D58" s="46" t="str">
        <f>VLOOKUP(B58,'1_문헌특성'!D:BF,3,0)</f>
        <v>RCT</v>
      </c>
      <c r="E58" s="46" t="str">
        <f>VLOOKUP(B58,'1_문헌특성'!D:BF,7,0)</f>
        <v>부인종양</v>
      </c>
      <c r="F58" s="46" t="str">
        <f>VLOOKUP(B58,'1_문헌특성'!D:BF,8,0)</f>
        <v>자궁경부암</v>
      </c>
      <c r="G58" s="46" t="str">
        <f>VLOOKUP(B58,'1_문헌특성'!D:BF,9,0)</f>
        <v>자궁경부암(IB~IV)</v>
      </c>
      <c r="H58" s="46" t="str">
        <f>VLOOKUP(B58,'1_문헌특성'!D:BF,31,0)</f>
        <v>HT+CT+RT</v>
      </c>
      <c r="I58" s="46" t="str">
        <f>VLOOKUP(B58,'1_문헌특성'!D:BF,38,0)</f>
        <v>NRL-004 radiofrequency HT machine</v>
      </c>
      <c r="J58" s="46" t="str">
        <f>VLOOKUP(B58,'1_문헌특성'!D:BF,43,0)</f>
        <v>CT 후(첫 번째 EBRT 후 3주째) 시행</v>
      </c>
      <c r="K58" s="46" t="str">
        <f>VLOOKUP(B58,'1_문헌특성'!D:BF,51,0)</f>
        <v>CT+RT</v>
      </c>
      <c r="M58" s="32" t="s">
        <v>334</v>
      </c>
      <c r="N58" s="32" t="s">
        <v>328</v>
      </c>
      <c r="O58" s="32" t="s">
        <v>327</v>
      </c>
      <c r="Q58" s="32" t="s">
        <v>329</v>
      </c>
      <c r="R58" s="32">
        <v>182</v>
      </c>
      <c r="S58" s="32">
        <v>23</v>
      </c>
      <c r="T58" s="32">
        <v>191</v>
      </c>
      <c r="U58" s="32">
        <v>17</v>
      </c>
      <c r="V58" s="32">
        <v>0.2</v>
      </c>
    </row>
    <row r="59" spans="1:27" x14ac:dyDescent="0.3">
      <c r="A59" s="32">
        <f>INDEX('1_문헌특성'!B:B, MATCH(B59, '1_문헌특성'!D:D, 0))</f>
        <v>2</v>
      </c>
      <c r="B59" s="39">
        <v>1157</v>
      </c>
      <c r="C59" s="46" t="str">
        <f>VLOOKUP(B59,'1_문헌특성'!D:BF,2,0)</f>
        <v>Wang (2020)</v>
      </c>
      <c r="D59" s="46" t="str">
        <f>VLOOKUP(B59,'1_문헌특성'!D:BF,3,0)</f>
        <v>RCT</v>
      </c>
      <c r="E59" s="46" t="str">
        <f>VLOOKUP(B59,'1_문헌특성'!D:BF,7,0)</f>
        <v>부인종양</v>
      </c>
      <c r="F59" s="46" t="str">
        <f>VLOOKUP(B59,'1_문헌특성'!D:BF,8,0)</f>
        <v>자궁경부암</v>
      </c>
      <c r="G59" s="46" t="str">
        <f>VLOOKUP(B59,'1_문헌특성'!D:BF,9,0)</f>
        <v>자궁경부암(IB~IV)</v>
      </c>
      <c r="H59" s="46" t="str">
        <f>VLOOKUP(B59,'1_문헌특성'!D:BF,31,0)</f>
        <v>HT+CT+RT</v>
      </c>
      <c r="I59" s="46" t="str">
        <f>VLOOKUP(B59,'1_문헌특성'!D:BF,38,0)</f>
        <v>NRL-004 radiofrequency HT machine</v>
      </c>
      <c r="J59" s="46" t="str">
        <f>VLOOKUP(B59,'1_문헌특성'!D:BF,43,0)</f>
        <v>CT 후(첫 번째 EBRT 후 3주째) 시행</v>
      </c>
      <c r="K59" s="46" t="str">
        <f>VLOOKUP(B59,'1_문헌특성'!D:BF,51,0)</f>
        <v>CT+RT</v>
      </c>
      <c r="M59" s="32" t="s">
        <v>335</v>
      </c>
      <c r="N59" s="32" t="s">
        <v>328</v>
      </c>
      <c r="O59" s="32" t="s">
        <v>327</v>
      </c>
      <c r="Q59" s="32" t="s">
        <v>329</v>
      </c>
      <c r="R59" s="32">
        <v>182</v>
      </c>
      <c r="S59" s="32">
        <v>32</v>
      </c>
      <c r="T59" s="32">
        <v>191</v>
      </c>
      <c r="U59" s="32">
        <v>41</v>
      </c>
      <c r="V59" s="32">
        <v>0.871</v>
      </c>
    </row>
    <row r="60" spans="1:27" x14ac:dyDescent="0.3">
      <c r="A60" s="32">
        <f>INDEX('1_문헌특성'!B:B, MATCH(B60, '1_문헌특성'!D:D, 0))</f>
        <v>2</v>
      </c>
      <c r="B60" s="39">
        <v>1157</v>
      </c>
      <c r="C60" s="46" t="str">
        <f>VLOOKUP(B60,'1_문헌특성'!D:BF,2,0)</f>
        <v>Wang (2020)</v>
      </c>
      <c r="D60" s="46" t="str">
        <f>VLOOKUP(B60,'1_문헌특성'!D:BF,3,0)</f>
        <v>RCT</v>
      </c>
      <c r="E60" s="46" t="str">
        <f>VLOOKUP(B60,'1_문헌특성'!D:BF,7,0)</f>
        <v>부인종양</v>
      </c>
      <c r="F60" s="46" t="str">
        <f>VLOOKUP(B60,'1_문헌특성'!D:BF,8,0)</f>
        <v>자궁경부암</v>
      </c>
      <c r="G60" s="46" t="str">
        <f>VLOOKUP(B60,'1_문헌특성'!D:BF,9,0)</f>
        <v>자궁경부암(IB~IV)</v>
      </c>
      <c r="H60" s="46" t="str">
        <f>VLOOKUP(B60,'1_문헌특성'!D:BF,31,0)</f>
        <v>HT+CT+RT</v>
      </c>
      <c r="I60" s="46" t="str">
        <f>VLOOKUP(B60,'1_문헌특성'!D:BF,38,0)</f>
        <v>NRL-004 radiofrequency HT machine</v>
      </c>
      <c r="J60" s="46" t="str">
        <f>VLOOKUP(B60,'1_문헌특성'!D:BF,43,0)</f>
        <v>CT 후(첫 번째 EBRT 후 3주째) 시행</v>
      </c>
      <c r="K60" s="46" t="str">
        <f>VLOOKUP(B60,'1_문헌특성'!D:BF,51,0)</f>
        <v>CT+RT</v>
      </c>
      <c r="M60" s="32" t="s">
        <v>336</v>
      </c>
      <c r="N60" s="32" t="s">
        <v>328</v>
      </c>
      <c r="O60" s="32" t="s">
        <v>327</v>
      </c>
      <c r="Q60" s="32" t="s">
        <v>329</v>
      </c>
      <c r="R60" s="32">
        <v>182</v>
      </c>
      <c r="S60" s="32">
        <v>51</v>
      </c>
      <c r="T60" s="32">
        <v>191</v>
      </c>
      <c r="U60" s="32">
        <v>50</v>
      </c>
      <c r="V60" s="32">
        <v>0.34100000000000003</v>
      </c>
    </row>
    <row r="61" spans="1:27" x14ac:dyDescent="0.3">
      <c r="A61" s="32">
        <f>INDEX('1_문헌특성'!B:B, MATCH(B61, '1_문헌특성'!D:D, 0))</f>
        <v>2</v>
      </c>
      <c r="B61" s="39">
        <v>1157</v>
      </c>
      <c r="C61" s="46" t="str">
        <f>VLOOKUP(B61,'1_문헌특성'!D:BF,2,0)</f>
        <v>Wang (2020)</v>
      </c>
      <c r="D61" s="46" t="str">
        <f>VLOOKUP(B61,'1_문헌특성'!D:BF,3,0)</f>
        <v>RCT</v>
      </c>
      <c r="E61" s="46" t="str">
        <f>VLOOKUP(B61,'1_문헌특성'!D:BF,7,0)</f>
        <v>부인종양</v>
      </c>
      <c r="F61" s="46" t="str">
        <f>VLOOKUP(B61,'1_문헌특성'!D:BF,8,0)</f>
        <v>자궁경부암</v>
      </c>
      <c r="G61" s="46" t="str">
        <f>VLOOKUP(B61,'1_문헌특성'!D:BF,9,0)</f>
        <v>자궁경부암(IB~IV)</v>
      </c>
      <c r="H61" s="46" t="str">
        <f>VLOOKUP(B61,'1_문헌특성'!D:BF,31,0)</f>
        <v>HT+CT+RT</v>
      </c>
      <c r="I61" s="46" t="str">
        <f>VLOOKUP(B61,'1_문헌특성'!D:BF,38,0)</f>
        <v>NRL-004 radiofrequency HT machine</v>
      </c>
      <c r="J61" s="46" t="str">
        <f>VLOOKUP(B61,'1_문헌특성'!D:BF,43,0)</f>
        <v>CT 후(첫 번째 EBRT 후 3주째) 시행</v>
      </c>
      <c r="K61" s="46" t="str">
        <f>VLOOKUP(B61,'1_문헌특성'!D:BF,51,0)</f>
        <v>CT+RT</v>
      </c>
      <c r="M61" s="32" t="s">
        <v>337</v>
      </c>
      <c r="N61" s="32" t="s">
        <v>328</v>
      </c>
      <c r="O61" s="32" t="s">
        <v>327</v>
      </c>
      <c r="Q61" s="32" t="s">
        <v>329</v>
      </c>
      <c r="R61" s="32">
        <v>182</v>
      </c>
      <c r="S61" s="32">
        <v>3</v>
      </c>
      <c r="T61" s="32">
        <v>191</v>
      </c>
      <c r="U61" s="32">
        <v>6</v>
      </c>
      <c r="V61" s="32">
        <v>0.872</v>
      </c>
    </row>
    <row r="62" spans="1:27" x14ac:dyDescent="0.3">
      <c r="A62" s="32">
        <f>INDEX('1_문헌특성'!B:B, MATCH(B62, '1_문헌특성'!D:D, 0))</f>
        <v>2</v>
      </c>
      <c r="B62" s="39">
        <v>1157</v>
      </c>
      <c r="C62" s="46" t="str">
        <f>VLOOKUP(B62,'1_문헌특성'!D:BF,2,0)</f>
        <v>Wang (2020)</v>
      </c>
      <c r="D62" s="46" t="str">
        <f>VLOOKUP(B62,'1_문헌특성'!D:BF,3,0)</f>
        <v>RCT</v>
      </c>
      <c r="E62" s="46" t="str">
        <f>VLOOKUP(B62,'1_문헌특성'!D:BF,7,0)</f>
        <v>부인종양</v>
      </c>
      <c r="F62" s="46" t="str">
        <f>VLOOKUP(B62,'1_문헌특성'!D:BF,8,0)</f>
        <v>자궁경부암</v>
      </c>
      <c r="G62" s="46" t="str">
        <f>VLOOKUP(B62,'1_문헌특성'!D:BF,9,0)</f>
        <v>자궁경부암(IB~IV)</v>
      </c>
      <c r="H62" s="46" t="str">
        <f>VLOOKUP(B62,'1_문헌특성'!D:BF,31,0)</f>
        <v>HT+CT+RT</v>
      </c>
      <c r="I62" s="46" t="str">
        <f>VLOOKUP(B62,'1_문헌특성'!D:BF,38,0)</f>
        <v>NRL-004 radiofrequency HT machine</v>
      </c>
      <c r="J62" s="46" t="str">
        <f>VLOOKUP(B62,'1_문헌특성'!D:BF,43,0)</f>
        <v>CT 후(첫 번째 EBRT 후 3주째) 시행</v>
      </c>
      <c r="K62" s="46" t="str">
        <f>VLOOKUP(B62,'1_문헌특성'!D:BF,51,0)</f>
        <v>CT+RT</v>
      </c>
      <c r="M62" s="32" t="s">
        <v>338</v>
      </c>
      <c r="N62" s="32" t="s">
        <v>328</v>
      </c>
      <c r="O62" s="32" t="s">
        <v>327</v>
      </c>
      <c r="Q62" s="32" t="s">
        <v>329</v>
      </c>
      <c r="R62" s="32">
        <v>182</v>
      </c>
      <c r="S62" s="32">
        <v>15</v>
      </c>
      <c r="T62" s="32">
        <v>191</v>
      </c>
      <c r="U62" s="32">
        <v>11</v>
      </c>
      <c r="V62" s="32">
        <v>0.34699999999999998</v>
      </c>
    </row>
    <row r="63" spans="1:27" x14ac:dyDescent="0.3">
      <c r="A63" s="32">
        <f>INDEX('1_문헌특성'!B:B, MATCH(B63, '1_문헌특성'!D:D, 0))</f>
        <v>2</v>
      </c>
      <c r="B63" s="39">
        <v>1157</v>
      </c>
      <c r="C63" s="46" t="str">
        <f>VLOOKUP(B63,'1_문헌특성'!D:BF,2,0)</f>
        <v>Wang (2020)</v>
      </c>
      <c r="D63" s="46" t="str">
        <f>VLOOKUP(B63,'1_문헌특성'!D:BF,3,0)</f>
        <v>RCT</v>
      </c>
      <c r="E63" s="46" t="str">
        <f>VLOOKUP(B63,'1_문헌특성'!D:BF,7,0)</f>
        <v>부인종양</v>
      </c>
      <c r="F63" s="46" t="str">
        <f>VLOOKUP(B63,'1_문헌특성'!D:BF,8,0)</f>
        <v>자궁경부암</v>
      </c>
      <c r="G63" s="46" t="str">
        <f>VLOOKUP(B63,'1_문헌특성'!D:BF,9,0)</f>
        <v>자궁경부암(IB~IV)</v>
      </c>
      <c r="H63" s="46" t="str">
        <f>VLOOKUP(B63,'1_문헌특성'!D:BF,31,0)</f>
        <v>HT+CT+RT</v>
      </c>
      <c r="I63" s="46" t="str">
        <f>VLOOKUP(B63,'1_문헌특성'!D:BF,38,0)</f>
        <v>NRL-004 radiofrequency HT machine</v>
      </c>
      <c r="J63" s="46" t="str">
        <f>VLOOKUP(B63,'1_문헌특성'!D:BF,43,0)</f>
        <v>CT 후(첫 번째 EBRT 후 3주째) 시행</v>
      </c>
      <c r="K63" s="46" t="str">
        <f>VLOOKUP(B63,'1_문헌특성'!D:BF,51,0)</f>
        <v>CT+RT</v>
      </c>
      <c r="M63" s="32" t="s">
        <v>339</v>
      </c>
      <c r="N63" s="32" t="s">
        <v>328</v>
      </c>
      <c r="O63" s="32" t="s">
        <v>327</v>
      </c>
      <c r="Q63" s="32" t="s">
        <v>329</v>
      </c>
      <c r="R63" s="32">
        <v>182</v>
      </c>
      <c r="S63" s="32">
        <v>0</v>
      </c>
      <c r="T63" s="32">
        <v>191</v>
      </c>
      <c r="U63" s="32" t="s">
        <v>130</v>
      </c>
    </row>
    <row r="64" spans="1:27" x14ac:dyDescent="0.3">
      <c r="A64" s="32">
        <f>INDEX('1_문헌특성'!B:B, MATCH(B64, '1_문헌특성'!D:D, 0))</f>
        <v>2</v>
      </c>
      <c r="B64" s="39">
        <v>1157</v>
      </c>
      <c r="C64" s="46" t="str">
        <f>VLOOKUP(B64,'1_문헌특성'!D:BF,2,0)</f>
        <v>Wang (2020)</v>
      </c>
      <c r="D64" s="46" t="str">
        <f>VLOOKUP(B64,'1_문헌특성'!D:BF,3,0)</f>
        <v>RCT</v>
      </c>
      <c r="E64" s="46" t="str">
        <f>VLOOKUP(B64,'1_문헌특성'!D:BF,7,0)</f>
        <v>부인종양</v>
      </c>
      <c r="F64" s="46" t="str">
        <f>VLOOKUP(B64,'1_문헌특성'!D:BF,8,0)</f>
        <v>자궁경부암</v>
      </c>
      <c r="G64" s="46" t="str">
        <f>VLOOKUP(B64,'1_문헌특성'!D:BF,9,0)</f>
        <v>자궁경부암(IB~IV)</v>
      </c>
      <c r="H64" s="46" t="str">
        <f>VLOOKUP(B64,'1_문헌특성'!D:BF,31,0)</f>
        <v>HT+CT+RT</v>
      </c>
      <c r="I64" s="46" t="str">
        <f>VLOOKUP(B64,'1_문헌특성'!D:BF,38,0)</f>
        <v>NRL-004 radiofrequency HT machine</v>
      </c>
      <c r="J64" s="46" t="str">
        <f>VLOOKUP(B64,'1_문헌특성'!D:BF,43,0)</f>
        <v>CT 후(첫 번째 EBRT 후 3주째) 시행</v>
      </c>
      <c r="K64" s="46" t="str">
        <f>VLOOKUP(B64,'1_문헌특성'!D:BF,51,0)</f>
        <v>CT+RT</v>
      </c>
      <c r="M64" s="32" t="s">
        <v>340</v>
      </c>
      <c r="N64" s="32" t="s">
        <v>328</v>
      </c>
      <c r="O64" s="32" t="s">
        <v>327</v>
      </c>
      <c r="Q64" s="32" t="s">
        <v>329</v>
      </c>
      <c r="R64" s="32">
        <v>182</v>
      </c>
      <c r="S64" s="32">
        <v>0</v>
      </c>
      <c r="T64" s="32">
        <v>191</v>
      </c>
      <c r="U64" s="32" t="s">
        <v>130</v>
      </c>
    </row>
    <row r="65" spans="1:22" x14ac:dyDescent="0.3">
      <c r="A65" s="32">
        <f>INDEX('1_문헌특성'!B:B, MATCH(B65, '1_문헌특성'!D:D, 0))</f>
        <v>2</v>
      </c>
      <c r="B65" s="39">
        <v>1157</v>
      </c>
      <c r="C65" s="46" t="str">
        <f>VLOOKUP(B65,'1_문헌특성'!D:BF,2,0)</f>
        <v>Wang (2020)</v>
      </c>
      <c r="D65" s="46" t="str">
        <f>VLOOKUP(B65,'1_문헌특성'!D:BF,3,0)</f>
        <v>RCT</v>
      </c>
      <c r="E65" s="46" t="str">
        <f>VLOOKUP(B65,'1_문헌특성'!D:BF,7,0)</f>
        <v>부인종양</v>
      </c>
      <c r="F65" s="46" t="str">
        <f>VLOOKUP(B65,'1_문헌특성'!D:BF,8,0)</f>
        <v>자궁경부암</v>
      </c>
      <c r="G65" s="46" t="str">
        <f>VLOOKUP(B65,'1_문헌특성'!D:BF,9,0)</f>
        <v>자궁경부암(IB~IV)</v>
      </c>
      <c r="H65" s="46" t="str">
        <f>VLOOKUP(B65,'1_문헌특성'!D:BF,31,0)</f>
        <v>HT+CT+RT</v>
      </c>
      <c r="I65" s="46" t="str">
        <f>VLOOKUP(B65,'1_문헌특성'!D:BF,38,0)</f>
        <v>NRL-004 radiofrequency HT machine</v>
      </c>
      <c r="J65" s="46" t="str">
        <f>VLOOKUP(B65,'1_문헌특성'!D:BF,43,0)</f>
        <v>CT 후(첫 번째 EBRT 후 3주째) 시행</v>
      </c>
      <c r="K65" s="46" t="str">
        <f>VLOOKUP(B65,'1_문헌특성'!D:BF,51,0)</f>
        <v>CT+RT</v>
      </c>
      <c r="M65" s="32" t="s">
        <v>341</v>
      </c>
      <c r="N65" s="32" t="s">
        <v>328</v>
      </c>
      <c r="O65" s="32" t="s">
        <v>326</v>
      </c>
      <c r="Q65" s="32" t="s">
        <v>310</v>
      </c>
      <c r="R65" s="32">
        <v>182</v>
      </c>
      <c r="S65" s="32">
        <v>22</v>
      </c>
      <c r="T65" s="32">
        <v>191</v>
      </c>
      <c r="U65" s="32">
        <v>20</v>
      </c>
      <c r="V65" s="32">
        <v>0.96599999999999997</v>
      </c>
    </row>
    <row r="66" spans="1:22" x14ac:dyDescent="0.3">
      <c r="A66" s="32">
        <f>INDEX('1_문헌특성'!B:B, MATCH(B66, '1_문헌특성'!D:D, 0))</f>
        <v>2</v>
      </c>
      <c r="B66" s="39">
        <v>1157</v>
      </c>
      <c r="C66" s="46" t="str">
        <f>VLOOKUP(B66,'1_문헌특성'!D:BF,2,0)</f>
        <v>Wang (2020)</v>
      </c>
      <c r="D66" s="46" t="str">
        <f>VLOOKUP(B66,'1_문헌특성'!D:BF,3,0)</f>
        <v>RCT</v>
      </c>
      <c r="E66" s="46" t="str">
        <f>VLOOKUP(B66,'1_문헌특성'!D:BF,7,0)</f>
        <v>부인종양</v>
      </c>
      <c r="F66" s="46" t="str">
        <f>VLOOKUP(B66,'1_문헌특성'!D:BF,8,0)</f>
        <v>자궁경부암</v>
      </c>
      <c r="G66" s="46" t="str">
        <f>VLOOKUP(B66,'1_문헌특성'!D:BF,9,0)</f>
        <v>자궁경부암(IB~IV)</v>
      </c>
      <c r="H66" s="46" t="str">
        <f>VLOOKUP(B66,'1_문헌특성'!D:BF,31,0)</f>
        <v>HT+CT+RT</v>
      </c>
      <c r="I66" s="46" t="str">
        <f>VLOOKUP(B66,'1_문헌특성'!D:BF,38,0)</f>
        <v>NRL-004 radiofrequency HT machine</v>
      </c>
      <c r="J66" s="46" t="str">
        <f>VLOOKUP(B66,'1_문헌특성'!D:BF,43,0)</f>
        <v>CT 후(첫 번째 EBRT 후 3주째) 시행</v>
      </c>
      <c r="K66" s="46" t="str">
        <f>VLOOKUP(B66,'1_문헌특성'!D:BF,51,0)</f>
        <v>CT+RT</v>
      </c>
      <c r="M66" s="32" t="s">
        <v>342</v>
      </c>
      <c r="N66" s="32" t="s">
        <v>328</v>
      </c>
      <c r="O66" s="32" t="s">
        <v>326</v>
      </c>
      <c r="Q66" s="32" t="s">
        <v>310</v>
      </c>
      <c r="R66" s="32">
        <v>182</v>
      </c>
      <c r="S66" s="32">
        <v>18</v>
      </c>
      <c r="T66" s="32">
        <v>191</v>
      </c>
      <c r="U66" s="32">
        <v>19</v>
      </c>
      <c r="V66" s="32">
        <v>0.85099999999999998</v>
      </c>
    </row>
    <row r="67" spans="1:22" x14ac:dyDescent="0.3">
      <c r="A67" s="32">
        <f>INDEX('1_문헌특성'!B:B, MATCH(B67, '1_문헌특성'!D:D, 0))</f>
        <v>2</v>
      </c>
      <c r="B67" s="39">
        <v>1157</v>
      </c>
      <c r="C67" s="46" t="str">
        <f>VLOOKUP(B67,'1_문헌특성'!D:BF,2,0)</f>
        <v>Wang (2020)</v>
      </c>
      <c r="D67" s="46" t="str">
        <f>VLOOKUP(B67,'1_문헌특성'!D:BF,3,0)</f>
        <v>RCT</v>
      </c>
      <c r="E67" s="46" t="str">
        <f>VLOOKUP(B67,'1_문헌특성'!D:BF,7,0)</f>
        <v>부인종양</v>
      </c>
      <c r="F67" s="46" t="str">
        <f>VLOOKUP(B67,'1_문헌특성'!D:BF,8,0)</f>
        <v>자궁경부암</v>
      </c>
      <c r="G67" s="46" t="str">
        <f>VLOOKUP(B67,'1_문헌특성'!D:BF,9,0)</f>
        <v>자궁경부암(IB~IV)</v>
      </c>
      <c r="H67" s="46" t="str">
        <f>VLOOKUP(B67,'1_문헌특성'!D:BF,31,0)</f>
        <v>HT+CT+RT</v>
      </c>
      <c r="I67" s="46" t="str">
        <f>VLOOKUP(B67,'1_문헌특성'!D:BF,38,0)</f>
        <v>NRL-004 radiofrequency HT machine</v>
      </c>
      <c r="J67" s="46" t="str">
        <f>VLOOKUP(B67,'1_문헌특성'!D:BF,43,0)</f>
        <v>CT 후(첫 번째 EBRT 후 3주째) 시행</v>
      </c>
      <c r="K67" s="46" t="str">
        <f>VLOOKUP(B67,'1_문헌특성'!D:BF,51,0)</f>
        <v>CT+RT</v>
      </c>
      <c r="M67" s="32" t="s">
        <v>330</v>
      </c>
      <c r="N67" s="32" t="s">
        <v>343</v>
      </c>
      <c r="O67" s="32" t="s">
        <v>327</v>
      </c>
      <c r="Q67" s="32" t="s">
        <v>329</v>
      </c>
      <c r="R67" s="32">
        <v>182</v>
      </c>
      <c r="S67" s="32">
        <v>26</v>
      </c>
      <c r="T67" s="32">
        <v>191</v>
      </c>
      <c r="U67" s="32">
        <v>19</v>
      </c>
    </row>
    <row r="68" spans="1:22" x14ac:dyDescent="0.3">
      <c r="A68" s="32">
        <f>INDEX('1_문헌특성'!B:B, MATCH(B68, '1_문헌특성'!D:D, 0))</f>
        <v>2</v>
      </c>
      <c r="B68" s="39">
        <v>1157</v>
      </c>
      <c r="C68" s="46" t="str">
        <f>VLOOKUP(B68,'1_문헌특성'!D:BF,2,0)</f>
        <v>Wang (2020)</v>
      </c>
      <c r="D68" s="46" t="str">
        <f>VLOOKUP(B68,'1_문헌특성'!D:BF,3,0)</f>
        <v>RCT</v>
      </c>
      <c r="E68" s="46" t="str">
        <f>VLOOKUP(B68,'1_문헌특성'!D:BF,7,0)</f>
        <v>부인종양</v>
      </c>
      <c r="F68" s="46" t="str">
        <f>VLOOKUP(B68,'1_문헌특성'!D:BF,8,0)</f>
        <v>자궁경부암</v>
      </c>
      <c r="G68" s="46" t="str">
        <f>VLOOKUP(B68,'1_문헌특성'!D:BF,9,0)</f>
        <v>자궁경부암(IB~IV)</v>
      </c>
      <c r="H68" s="46" t="str">
        <f>VLOOKUP(B68,'1_문헌특성'!D:BF,31,0)</f>
        <v>HT+CT+RT</v>
      </c>
      <c r="I68" s="46" t="str">
        <f>VLOOKUP(B68,'1_문헌특성'!D:BF,38,0)</f>
        <v>NRL-004 radiofrequency HT machine</v>
      </c>
      <c r="J68" s="46" t="str">
        <f>VLOOKUP(B68,'1_문헌특성'!D:BF,43,0)</f>
        <v>CT 후(첫 번째 EBRT 후 3주째) 시행</v>
      </c>
      <c r="K68" s="46" t="str">
        <f>VLOOKUP(B68,'1_문헌특성'!D:BF,51,0)</f>
        <v>CT+RT</v>
      </c>
      <c r="M68" s="32" t="s">
        <v>331</v>
      </c>
      <c r="N68" s="32" t="s">
        <v>343</v>
      </c>
      <c r="O68" s="32" t="s">
        <v>327</v>
      </c>
      <c r="Q68" s="32" t="s">
        <v>329</v>
      </c>
      <c r="R68" s="32">
        <v>182</v>
      </c>
      <c r="S68" s="32">
        <v>27</v>
      </c>
      <c r="T68" s="32">
        <v>191</v>
      </c>
      <c r="U68" s="32">
        <v>12</v>
      </c>
    </row>
    <row r="69" spans="1:22" x14ac:dyDescent="0.3">
      <c r="A69" s="32">
        <f>INDEX('1_문헌특성'!B:B, MATCH(B69, '1_문헌특성'!D:D, 0))</f>
        <v>2</v>
      </c>
      <c r="B69" s="39">
        <v>1157</v>
      </c>
      <c r="C69" s="46" t="str">
        <f>VLOOKUP(B69,'1_문헌특성'!D:BF,2,0)</f>
        <v>Wang (2020)</v>
      </c>
      <c r="D69" s="46" t="str">
        <f>VLOOKUP(B69,'1_문헌특성'!D:BF,3,0)</f>
        <v>RCT</v>
      </c>
      <c r="E69" s="46" t="str">
        <f>VLOOKUP(B69,'1_문헌특성'!D:BF,7,0)</f>
        <v>부인종양</v>
      </c>
      <c r="F69" s="46" t="str">
        <f>VLOOKUP(B69,'1_문헌특성'!D:BF,8,0)</f>
        <v>자궁경부암</v>
      </c>
      <c r="G69" s="46" t="str">
        <f>VLOOKUP(B69,'1_문헌특성'!D:BF,9,0)</f>
        <v>자궁경부암(IB~IV)</v>
      </c>
      <c r="H69" s="46" t="str">
        <f>VLOOKUP(B69,'1_문헌특성'!D:BF,31,0)</f>
        <v>HT+CT+RT</v>
      </c>
      <c r="I69" s="46" t="str">
        <f>VLOOKUP(B69,'1_문헌특성'!D:BF,38,0)</f>
        <v>NRL-004 radiofrequency HT machine</v>
      </c>
      <c r="J69" s="46" t="str">
        <f>VLOOKUP(B69,'1_문헌특성'!D:BF,43,0)</f>
        <v>CT 후(첫 번째 EBRT 후 3주째) 시행</v>
      </c>
      <c r="K69" s="46" t="str">
        <f>VLOOKUP(B69,'1_문헌특성'!D:BF,51,0)</f>
        <v>CT+RT</v>
      </c>
      <c r="M69" s="32" t="s">
        <v>332</v>
      </c>
      <c r="N69" s="32" t="s">
        <v>343</v>
      </c>
      <c r="O69" s="32" t="s">
        <v>327</v>
      </c>
      <c r="Q69" s="32" t="s">
        <v>329</v>
      </c>
      <c r="R69" s="32">
        <v>182</v>
      </c>
      <c r="S69" s="32">
        <v>13</v>
      </c>
      <c r="T69" s="32">
        <v>191</v>
      </c>
      <c r="U69" s="32">
        <v>8</v>
      </c>
    </row>
    <row r="70" spans="1:22" ht="36" x14ac:dyDescent="0.3">
      <c r="A70" s="32">
        <f>INDEX('1_문헌특성'!B:B, MATCH(B70, '1_문헌특성'!D:D, 0))</f>
        <v>2</v>
      </c>
      <c r="B70" s="39">
        <v>1157</v>
      </c>
      <c r="C70" s="46" t="str">
        <f>VLOOKUP(B70,'1_문헌특성'!D:BF,2,0)</f>
        <v>Wang (2020)</v>
      </c>
      <c r="D70" s="46" t="str">
        <f>VLOOKUP(B70,'1_문헌특성'!D:BF,3,0)</f>
        <v>RCT</v>
      </c>
      <c r="E70" s="46" t="str">
        <f>VLOOKUP(B70,'1_문헌특성'!D:BF,7,0)</f>
        <v>부인종양</v>
      </c>
      <c r="F70" s="46" t="str">
        <f>VLOOKUP(B70,'1_문헌특성'!D:BF,8,0)</f>
        <v>자궁경부암</v>
      </c>
      <c r="G70" s="46" t="str">
        <f>VLOOKUP(B70,'1_문헌특성'!D:BF,9,0)</f>
        <v>자궁경부암(IB~IV)</v>
      </c>
      <c r="H70" s="46" t="str">
        <f>VLOOKUP(B70,'1_문헌특성'!D:BF,31,0)</f>
        <v>HT+CT+RT</v>
      </c>
      <c r="I70" s="46" t="str">
        <f>VLOOKUP(B70,'1_문헌특성'!D:BF,38,0)</f>
        <v>NRL-004 radiofrequency HT machine</v>
      </c>
      <c r="J70" s="46" t="str">
        <f>VLOOKUP(B70,'1_문헌특성'!D:BF,43,0)</f>
        <v>CT 후(첫 번째 EBRT 후 3주째) 시행</v>
      </c>
      <c r="K70" s="46" t="str">
        <f>VLOOKUP(B70,'1_문헌특성'!D:BF,51,0)</f>
        <v>CT+RT</v>
      </c>
      <c r="M70" s="49" t="s">
        <v>333</v>
      </c>
      <c r="N70" s="32" t="s">
        <v>343</v>
      </c>
      <c r="O70" s="32" t="s">
        <v>327</v>
      </c>
      <c r="Q70" s="32" t="s">
        <v>329</v>
      </c>
      <c r="R70" s="32">
        <v>182</v>
      </c>
      <c r="S70" s="32">
        <v>0</v>
      </c>
      <c r="T70" s="32">
        <v>191</v>
      </c>
      <c r="U70" s="32">
        <v>0</v>
      </c>
    </row>
    <row r="71" spans="1:22" x14ac:dyDescent="0.3">
      <c r="A71" s="32">
        <f>INDEX('1_문헌특성'!B:B, MATCH(B71, '1_문헌특성'!D:D, 0))</f>
        <v>2</v>
      </c>
      <c r="B71" s="39">
        <v>1157</v>
      </c>
      <c r="C71" s="46" t="str">
        <f>VLOOKUP(B71,'1_문헌특성'!D:BF,2,0)</f>
        <v>Wang (2020)</v>
      </c>
      <c r="D71" s="46" t="str">
        <f>VLOOKUP(B71,'1_문헌특성'!D:BF,3,0)</f>
        <v>RCT</v>
      </c>
      <c r="E71" s="46" t="str">
        <f>VLOOKUP(B71,'1_문헌특성'!D:BF,7,0)</f>
        <v>부인종양</v>
      </c>
      <c r="F71" s="46" t="str">
        <f>VLOOKUP(B71,'1_문헌특성'!D:BF,8,0)</f>
        <v>자궁경부암</v>
      </c>
      <c r="G71" s="46" t="str">
        <f>VLOOKUP(B71,'1_문헌특성'!D:BF,9,0)</f>
        <v>자궁경부암(IB~IV)</v>
      </c>
      <c r="H71" s="46" t="str">
        <f>VLOOKUP(B71,'1_문헌특성'!D:BF,31,0)</f>
        <v>HT+CT+RT</v>
      </c>
      <c r="I71" s="46" t="str">
        <f>VLOOKUP(B71,'1_문헌특성'!D:BF,38,0)</f>
        <v>NRL-004 radiofrequency HT machine</v>
      </c>
      <c r="J71" s="46" t="str">
        <f>VLOOKUP(B71,'1_문헌특성'!D:BF,43,0)</f>
        <v>CT 후(첫 번째 EBRT 후 3주째) 시행</v>
      </c>
      <c r="K71" s="46" t="str">
        <f>VLOOKUP(B71,'1_문헌특성'!D:BF,51,0)</f>
        <v>CT+RT</v>
      </c>
      <c r="M71" s="32" t="s">
        <v>334</v>
      </c>
      <c r="N71" s="32" t="s">
        <v>343</v>
      </c>
      <c r="O71" s="32" t="s">
        <v>327</v>
      </c>
      <c r="Q71" s="32" t="s">
        <v>329</v>
      </c>
      <c r="R71" s="32">
        <v>182</v>
      </c>
      <c r="S71" s="32">
        <v>86</v>
      </c>
      <c r="T71" s="32">
        <v>191</v>
      </c>
      <c r="U71" s="32">
        <v>87</v>
      </c>
    </row>
    <row r="72" spans="1:22" x14ac:dyDescent="0.3">
      <c r="A72" s="32">
        <f>INDEX('1_문헌특성'!B:B, MATCH(B72, '1_문헌특성'!D:D, 0))</f>
        <v>2</v>
      </c>
      <c r="B72" s="39">
        <v>1157</v>
      </c>
      <c r="C72" s="46" t="str">
        <f>VLOOKUP(B72,'1_문헌특성'!D:BF,2,0)</f>
        <v>Wang (2020)</v>
      </c>
      <c r="D72" s="46" t="str">
        <f>VLOOKUP(B72,'1_문헌특성'!D:BF,3,0)</f>
        <v>RCT</v>
      </c>
      <c r="E72" s="46" t="str">
        <f>VLOOKUP(B72,'1_문헌특성'!D:BF,7,0)</f>
        <v>부인종양</v>
      </c>
      <c r="F72" s="46" t="str">
        <f>VLOOKUP(B72,'1_문헌특성'!D:BF,8,0)</f>
        <v>자궁경부암</v>
      </c>
      <c r="G72" s="46" t="str">
        <f>VLOOKUP(B72,'1_문헌특성'!D:BF,9,0)</f>
        <v>자궁경부암(IB~IV)</v>
      </c>
      <c r="H72" s="46" t="str">
        <f>VLOOKUP(B72,'1_문헌특성'!D:BF,31,0)</f>
        <v>HT+CT+RT</v>
      </c>
      <c r="I72" s="46" t="str">
        <f>VLOOKUP(B72,'1_문헌특성'!D:BF,38,0)</f>
        <v>NRL-004 radiofrequency HT machine</v>
      </c>
      <c r="J72" s="46" t="str">
        <f>VLOOKUP(B72,'1_문헌특성'!D:BF,43,0)</f>
        <v>CT 후(첫 번째 EBRT 후 3주째) 시행</v>
      </c>
      <c r="K72" s="46" t="str">
        <f>VLOOKUP(B72,'1_문헌특성'!D:BF,51,0)</f>
        <v>CT+RT</v>
      </c>
      <c r="M72" s="32" t="s">
        <v>335</v>
      </c>
      <c r="N72" s="32" t="s">
        <v>343</v>
      </c>
      <c r="O72" s="32" t="s">
        <v>327</v>
      </c>
      <c r="Q72" s="32" t="s">
        <v>329</v>
      </c>
      <c r="R72" s="32">
        <v>182</v>
      </c>
      <c r="S72" s="32">
        <v>21</v>
      </c>
      <c r="T72" s="32">
        <v>191</v>
      </c>
      <c r="U72" s="32">
        <v>13</v>
      </c>
    </row>
    <row r="73" spans="1:22" x14ac:dyDescent="0.3">
      <c r="A73" s="32">
        <f>INDEX('1_문헌특성'!B:B, MATCH(B73, '1_문헌특성'!D:D, 0))</f>
        <v>2</v>
      </c>
      <c r="B73" s="39">
        <v>1157</v>
      </c>
      <c r="C73" s="46" t="str">
        <f>VLOOKUP(B73,'1_문헌특성'!D:BF,2,0)</f>
        <v>Wang (2020)</v>
      </c>
      <c r="D73" s="46" t="str">
        <f>VLOOKUP(B73,'1_문헌특성'!D:BF,3,0)</f>
        <v>RCT</v>
      </c>
      <c r="E73" s="46" t="str">
        <f>VLOOKUP(B73,'1_문헌특성'!D:BF,7,0)</f>
        <v>부인종양</v>
      </c>
      <c r="F73" s="46" t="str">
        <f>VLOOKUP(B73,'1_문헌특성'!D:BF,8,0)</f>
        <v>자궁경부암</v>
      </c>
      <c r="G73" s="46" t="str">
        <f>VLOOKUP(B73,'1_문헌특성'!D:BF,9,0)</f>
        <v>자궁경부암(IB~IV)</v>
      </c>
      <c r="H73" s="46" t="str">
        <f>VLOOKUP(B73,'1_문헌특성'!D:BF,31,0)</f>
        <v>HT+CT+RT</v>
      </c>
      <c r="I73" s="46" t="str">
        <f>VLOOKUP(B73,'1_문헌특성'!D:BF,38,0)</f>
        <v>NRL-004 radiofrequency HT machine</v>
      </c>
      <c r="J73" s="46" t="str">
        <f>VLOOKUP(B73,'1_문헌특성'!D:BF,43,0)</f>
        <v>CT 후(첫 번째 EBRT 후 3주째) 시행</v>
      </c>
      <c r="K73" s="46" t="str">
        <f>VLOOKUP(B73,'1_문헌특성'!D:BF,51,0)</f>
        <v>CT+RT</v>
      </c>
      <c r="M73" s="32" t="s">
        <v>336</v>
      </c>
      <c r="N73" s="32" t="s">
        <v>343</v>
      </c>
      <c r="O73" s="32" t="s">
        <v>327</v>
      </c>
      <c r="Q73" s="32" t="s">
        <v>329</v>
      </c>
      <c r="R73" s="32">
        <v>182</v>
      </c>
      <c r="S73" s="32">
        <v>65</v>
      </c>
      <c r="T73" s="32">
        <v>191</v>
      </c>
      <c r="U73" s="32">
        <v>68</v>
      </c>
    </row>
    <row r="74" spans="1:22" x14ac:dyDescent="0.3">
      <c r="A74" s="32">
        <f>INDEX('1_문헌특성'!B:B, MATCH(B74, '1_문헌특성'!D:D, 0))</f>
        <v>2</v>
      </c>
      <c r="B74" s="39">
        <v>1157</v>
      </c>
      <c r="C74" s="46" t="str">
        <f>VLOOKUP(B74,'1_문헌특성'!D:BF,2,0)</f>
        <v>Wang (2020)</v>
      </c>
      <c r="D74" s="46" t="str">
        <f>VLOOKUP(B74,'1_문헌특성'!D:BF,3,0)</f>
        <v>RCT</v>
      </c>
      <c r="E74" s="46" t="str">
        <f>VLOOKUP(B74,'1_문헌특성'!D:BF,7,0)</f>
        <v>부인종양</v>
      </c>
      <c r="F74" s="46" t="str">
        <f>VLOOKUP(B74,'1_문헌특성'!D:BF,8,0)</f>
        <v>자궁경부암</v>
      </c>
      <c r="G74" s="46" t="str">
        <f>VLOOKUP(B74,'1_문헌특성'!D:BF,9,0)</f>
        <v>자궁경부암(IB~IV)</v>
      </c>
      <c r="H74" s="46" t="str">
        <f>VLOOKUP(B74,'1_문헌특성'!D:BF,31,0)</f>
        <v>HT+CT+RT</v>
      </c>
      <c r="I74" s="46" t="str">
        <f>VLOOKUP(B74,'1_문헌특성'!D:BF,38,0)</f>
        <v>NRL-004 radiofrequency HT machine</v>
      </c>
      <c r="J74" s="46" t="str">
        <f>VLOOKUP(B74,'1_문헌특성'!D:BF,43,0)</f>
        <v>CT 후(첫 번째 EBRT 후 3주째) 시행</v>
      </c>
      <c r="K74" s="46" t="str">
        <f>VLOOKUP(B74,'1_문헌특성'!D:BF,51,0)</f>
        <v>CT+RT</v>
      </c>
      <c r="M74" s="32" t="s">
        <v>337</v>
      </c>
      <c r="N74" s="32" t="s">
        <v>343</v>
      </c>
      <c r="O74" s="32" t="s">
        <v>327</v>
      </c>
      <c r="Q74" s="32" t="s">
        <v>329</v>
      </c>
      <c r="R74" s="32">
        <v>182</v>
      </c>
      <c r="S74" s="32">
        <v>7</v>
      </c>
      <c r="T74" s="32">
        <v>191</v>
      </c>
      <c r="U74" s="32">
        <v>5</v>
      </c>
    </row>
    <row r="75" spans="1:22" x14ac:dyDescent="0.3">
      <c r="A75" s="32">
        <f>INDEX('1_문헌특성'!B:B, MATCH(B75, '1_문헌특성'!D:D, 0))</f>
        <v>2</v>
      </c>
      <c r="B75" s="39">
        <v>1157</v>
      </c>
      <c r="C75" s="46" t="str">
        <f>VLOOKUP(B75,'1_문헌특성'!D:BF,2,0)</f>
        <v>Wang (2020)</v>
      </c>
      <c r="D75" s="46" t="str">
        <f>VLOOKUP(B75,'1_문헌특성'!D:BF,3,0)</f>
        <v>RCT</v>
      </c>
      <c r="E75" s="46" t="str">
        <f>VLOOKUP(B75,'1_문헌특성'!D:BF,7,0)</f>
        <v>부인종양</v>
      </c>
      <c r="F75" s="46" t="str">
        <f>VLOOKUP(B75,'1_문헌특성'!D:BF,8,0)</f>
        <v>자궁경부암</v>
      </c>
      <c r="G75" s="46" t="str">
        <f>VLOOKUP(B75,'1_문헌특성'!D:BF,9,0)</f>
        <v>자궁경부암(IB~IV)</v>
      </c>
      <c r="H75" s="46" t="str">
        <f>VLOOKUP(B75,'1_문헌특성'!D:BF,31,0)</f>
        <v>HT+CT+RT</v>
      </c>
      <c r="I75" s="46" t="str">
        <f>VLOOKUP(B75,'1_문헌특성'!D:BF,38,0)</f>
        <v>NRL-004 radiofrequency HT machine</v>
      </c>
      <c r="J75" s="46" t="str">
        <f>VLOOKUP(B75,'1_문헌특성'!D:BF,43,0)</f>
        <v>CT 후(첫 번째 EBRT 후 3주째) 시행</v>
      </c>
      <c r="K75" s="46" t="str">
        <f>VLOOKUP(B75,'1_문헌특성'!D:BF,51,0)</f>
        <v>CT+RT</v>
      </c>
      <c r="M75" s="32" t="s">
        <v>338</v>
      </c>
      <c r="N75" s="32" t="s">
        <v>343</v>
      </c>
      <c r="O75" s="32" t="s">
        <v>327</v>
      </c>
      <c r="Q75" s="32" t="s">
        <v>329</v>
      </c>
      <c r="R75" s="32">
        <v>182</v>
      </c>
      <c r="S75" s="32">
        <v>0</v>
      </c>
      <c r="T75" s="32">
        <v>191</v>
      </c>
      <c r="U75" s="32">
        <v>0</v>
      </c>
    </row>
    <row r="76" spans="1:22" x14ac:dyDescent="0.3">
      <c r="A76" s="32">
        <f>INDEX('1_문헌특성'!B:B, MATCH(B76, '1_문헌특성'!D:D, 0))</f>
        <v>2</v>
      </c>
      <c r="B76" s="39">
        <v>1157</v>
      </c>
      <c r="C76" s="46" t="str">
        <f>VLOOKUP(B76,'1_문헌특성'!D:BF,2,0)</f>
        <v>Wang (2020)</v>
      </c>
      <c r="D76" s="46" t="str">
        <f>VLOOKUP(B76,'1_문헌특성'!D:BF,3,0)</f>
        <v>RCT</v>
      </c>
      <c r="E76" s="46" t="str">
        <f>VLOOKUP(B76,'1_문헌특성'!D:BF,7,0)</f>
        <v>부인종양</v>
      </c>
      <c r="F76" s="46" t="str">
        <f>VLOOKUP(B76,'1_문헌특성'!D:BF,8,0)</f>
        <v>자궁경부암</v>
      </c>
      <c r="G76" s="46" t="str">
        <f>VLOOKUP(B76,'1_문헌특성'!D:BF,9,0)</f>
        <v>자궁경부암(IB~IV)</v>
      </c>
      <c r="H76" s="46" t="str">
        <f>VLOOKUP(B76,'1_문헌특성'!D:BF,31,0)</f>
        <v>HT+CT+RT</v>
      </c>
      <c r="I76" s="46" t="str">
        <f>VLOOKUP(B76,'1_문헌특성'!D:BF,38,0)</f>
        <v>NRL-004 radiofrequency HT machine</v>
      </c>
      <c r="J76" s="46" t="str">
        <f>VLOOKUP(B76,'1_문헌특성'!D:BF,43,0)</f>
        <v>CT 후(첫 번째 EBRT 후 3주째) 시행</v>
      </c>
      <c r="K76" s="46" t="str">
        <f>VLOOKUP(B76,'1_문헌특성'!D:BF,51,0)</f>
        <v>CT+RT</v>
      </c>
      <c r="M76" s="32" t="s">
        <v>339</v>
      </c>
      <c r="N76" s="32" t="s">
        <v>343</v>
      </c>
      <c r="O76" s="32" t="s">
        <v>327</v>
      </c>
      <c r="Q76" s="32" t="s">
        <v>329</v>
      </c>
      <c r="R76" s="32">
        <v>182</v>
      </c>
      <c r="S76" s="32">
        <v>0</v>
      </c>
      <c r="T76" s="32">
        <v>191</v>
      </c>
      <c r="U76" s="32" t="s">
        <v>130</v>
      </c>
    </row>
    <row r="77" spans="1:22" x14ac:dyDescent="0.3">
      <c r="A77" s="32">
        <f>INDEX('1_문헌특성'!B:B, MATCH(B77, '1_문헌특성'!D:D, 0))</f>
        <v>2</v>
      </c>
      <c r="B77" s="39">
        <v>1157</v>
      </c>
      <c r="C77" s="46" t="str">
        <f>VLOOKUP(B77,'1_문헌특성'!D:BF,2,0)</f>
        <v>Wang (2020)</v>
      </c>
      <c r="D77" s="46" t="str">
        <f>VLOOKUP(B77,'1_문헌특성'!D:BF,3,0)</f>
        <v>RCT</v>
      </c>
      <c r="E77" s="46" t="str">
        <f>VLOOKUP(B77,'1_문헌특성'!D:BF,7,0)</f>
        <v>부인종양</v>
      </c>
      <c r="F77" s="46" t="str">
        <f>VLOOKUP(B77,'1_문헌특성'!D:BF,8,0)</f>
        <v>자궁경부암</v>
      </c>
      <c r="G77" s="46" t="str">
        <f>VLOOKUP(B77,'1_문헌특성'!D:BF,9,0)</f>
        <v>자궁경부암(IB~IV)</v>
      </c>
      <c r="H77" s="46" t="str">
        <f>VLOOKUP(B77,'1_문헌특성'!D:BF,31,0)</f>
        <v>HT+CT+RT</v>
      </c>
      <c r="I77" s="46" t="str">
        <f>VLOOKUP(B77,'1_문헌특성'!D:BF,38,0)</f>
        <v>NRL-004 radiofrequency HT machine</v>
      </c>
      <c r="J77" s="46" t="str">
        <f>VLOOKUP(B77,'1_문헌특성'!D:BF,43,0)</f>
        <v>CT 후(첫 번째 EBRT 후 3주째) 시행</v>
      </c>
      <c r="K77" s="46" t="str">
        <f>VLOOKUP(B77,'1_문헌특성'!D:BF,51,0)</f>
        <v>CT+RT</v>
      </c>
      <c r="M77" s="32" t="s">
        <v>340</v>
      </c>
      <c r="N77" s="32" t="s">
        <v>343</v>
      </c>
      <c r="O77" s="32" t="s">
        <v>327</v>
      </c>
      <c r="Q77" s="32" t="s">
        <v>329</v>
      </c>
      <c r="R77" s="32">
        <v>182</v>
      </c>
      <c r="S77" s="32">
        <v>0</v>
      </c>
      <c r="T77" s="32">
        <v>191</v>
      </c>
      <c r="U77" s="32" t="s">
        <v>130</v>
      </c>
    </row>
    <row r="78" spans="1:22" x14ac:dyDescent="0.3">
      <c r="A78" s="32">
        <f>INDEX('1_문헌특성'!B:B, MATCH(B78, '1_문헌특성'!D:D, 0))</f>
        <v>2</v>
      </c>
      <c r="B78" s="39">
        <v>1157</v>
      </c>
      <c r="C78" s="46" t="str">
        <f>VLOOKUP(B78,'1_문헌특성'!D:BF,2,0)</f>
        <v>Wang (2020)</v>
      </c>
      <c r="D78" s="46" t="str">
        <f>VLOOKUP(B78,'1_문헌특성'!D:BF,3,0)</f>
        <v>RCT</v>
      </c>
      <c r="E78" s="46" t="str">
        <f>VLOOKUP(B78,'1_문헌특성'!D:BF,7,0)</f>
        <v>부인종양</v>
      </c>
      <c r="F78" s="46" t="str">
        <f>VLOOKUP(B78,'1_문헌특성'!D:BF,8,0)</f>
        <v>자궁경부암</v>
      </c>
      <c r="G78" s="46" t="str">
        <f>VLOOKUP(B78,'1_문헌특성'!D:BF,9,0)</f>
        <v>자궁경부암(IB~IV)</v>
      </c>
      <c r="H78" s="46" t="str">
        <f>VLOOKUP(B78,'1_문헌특성'!D:BF,31,0)</f>
        <v>HT+CT+RT</v>
      </c>
      <c r="I78" s="46" t="str">
        <f>VLOOKUP(B78,'1_문헌특성'!D:BF,38,0)</f>
        <v>NRL-004 radiofrequency HT machine</v>
      </c>
      <c r="J78" s="46" t="str">
        <f>VLOOKUP(B78,'1_문헌특성'!D:BF,43,0)</f>
        <v>CT 후(첫 번째 EBRT 후 3주째) 시행</v>
      </c>
      <c r="K78" s="46" t="str">
        <f>VLOOKUP(B78,'1_문헌특성'!D:BF,51,0)</f>
        <v>CT+RT</v>
      </c>
      <c r="M78" s="32" t="s">
        <v>341</v>
      </c>
      <c r="N78" s="32" t="s">
        <v>343</v>
      </c>
      <c r="O78" s="32" t="s">
        <v>326</v>
      </c>
      <c r="Q78" s="32" t="s">
        <v>310</v>
      </c>
      <c r="R78" s="32">
        <v>182</v>
      </c>
      <c r="S78" s="32">
        <v>0</v>
      </c>
      <c r="T78" s="32">
        <v>191</v>
      </c>
      <c r="U78" s="32">
        <v>3</v>
      </c>
    </row>
    <row r="79" spans="1:22" x14ac:dyDescent="0.3">
      <c r="A79" s="32">
        <f>INDEX('1_문헌특성'!B:B, MATCH(B79, '1_문헌특성'!D:D, 0))</f>
        <v>2</v>
      </c>
      <c r="B79" s="39">
        <v>1157</v>
      </c>
      <c r="C79" s="46" t="str">
        <f>VLOOKUP(B79,'1_문헌특성'!D:BF,2,0)</f>
        <v>Wang (2020)</v>
      </c>
      <c r="D79" s="46" t="str">
        <f>VLOOKUP(B79,'1_문헌특성'!D:BF,3,0)</f>
        <v>RCT</v>
      </c>
      <c r="E79" s="46" t="str">
        <f>VLOOKUP(B79,'1_문헌특성'!D:BF,7,0)</f>
        <v>부인종양</v>
      </c>
      <c r="F79" s="46" t="str">
        <f>VLOOKUP(B79,'1_문헌특성'!D:BF,8,0)</f>
        <v>자궁경부암</v>
      </c>
      <c r="G79" s="46" t="str">
        <f>VLOOKUP(B79,'1_문헌특성'!D:BF,9,0)</f>
        <v>자궁경부암(IB~IV)</v>
      </c>
      <c r="H79" s="46" t="str">
        <f>VLOOKUP(B79,'1_문헌특성'!D:BF,31,0)</f>
        <v>HT+CT+RT</v>
      </c>
      <c r="I79" s="46" t="str">
        <f>VLOOKUP(B79,'1_문헌특성'!D:BF,38,0)</f>
        <v>NRL-004 radiofrequency HT machine</v>
      </c>
      <c r="J79" s="46" t="str">
        <f>VLOOKUP(B79,'1_문헌특성'!D:BF,43,0)</f>
        <v>CT 후(첫 번째 EBRT 후 3주째) 시행</v>
      </c>
      <c r="K79" s="46" t="str">
        <f>VLOOKUP(B79,'1_문헌특성'!D:BF,51,0)</f>
        <v>CT+RT</v>
      </c>
      <c r="M79" s="32" t="s">
        <v>342</v>
      </c>
      <c r="N79" s="32" t="s">
        <v>343</v>
      </c>
      <c r="O79" s="32" t="s">
        <v>326</v>
      </c>
      <c r="Q79" s="32" t="s">
        <v>310</v>
      </c>
      <c r="R79" s="32">
        <v>182</v>
      </c>
      <c r="S79" s="32">
        <v>1</v>
      </c>
      <c r="T79" s="32">
        <v>191</v>
      </c>
      <c r="U79" s="32">
        <v>2</v>
      </c>
    </row>
    <row r="80" spans="1:22" x14ac:dyDescent="0.3">
      <c r="A80" s="32">
        <f>INDEX('1_문헌특성'!B:B, MATCH(B80, '1_문헌특성'!D:D, 0))</f>
        <v>2</v>
      </c>
      <c r="B80" s="39">
        <v>1157</v>
      </c>
      <c r="C80" s="46" t="str">
        <f>VLOOKUP(B80,'1_문헌특성'!D:BF,2,0)</f>
        <v>Wang (2020)</v>
      </c>
      <c r="D80" s="46" t="str">
        <f>VLOOKUP(B80,'1_문헌특성'!D:BF,3,0)</f>
        <v>RCT</v>
      </c>
      <c r="E80" s="46" t="str">
        <f>VLOOKUP(B80,'1_문헌특성'!D:BF,7,0)</f>
        <v>부인종양</v>
      </c>
      <c r="F80" s="46" t="str">
        <f>VLOOKUP(B80,'1_문헌특성'!D:BF,8,0)</f>
        <v>자궁경부암</v>
      </c>
      <c r="G80" s="46" t="str">
        <f>VLOOKUP(B80,'1_문헌특성'!D:BF,9,0)</f>
        <v>자궁경부암(IB~IV)</v>
      </c>
      <c r="H80" s="46" t="str">
        <f>VLOOKUP(B80,'1_문헌특성'!D:BF,31,0)</f>
        <v>HT+CT+RT</v>
      </c>
      <c r="I80" s="46" t="str">
        <f>VLOOKUP(B80,'1_문헌특성'!D:BF,38,0)</f>
        <v>NRL-004 radiofrequency HT machine</v>
      </c>
      <c r="J80" s="46" t="str">
        <f>VLOOKUP(B80,'1_문헌특성'!D:BF,43,0)</f>
        <v>CT 후(첫 번째 EBRT 후 3주째) 시행</v>
      </c>
      <c r="K80" s="46" t="str">
        <f>VLOOKUP(B80,'1_문헌특성'!D:BF,51,0)</f>
        <v>CT+RT</v>
      </c>
      <c r="M80" s="32" t="s">
        <v>330</v>
      </c>
      <c r="N80" s="32" t="s">
        <v>344</v>
      </c>
      <c r="O80" s="32" t="s">
        <v>327</v>
      </c>
      <c r="Q80" s="32" t="s">
        <v>329</v>
      </c>
      <c r="R80" s="32">
        <v>182</v>
      </c>
      <c r="S80" s="32">
        <v>3</v>
      </c>
      <c r="T80" s="32">
        <v>191</v>
      </c>
      <c r="U80" s="32">
        <v>0</v>
      </c>
    </row>
    <row r="81" spans="1:21" x14ac:dyDescent="0.3">
      <c r="A81" s="32">
        <f>INDEX('1_문헌특성'!B:B, MATCH(B81, '1_문헌특성'!D:D, 0))</f>
        <v>2</v>
      </c>
      <c r="B81" s="39">
        <v>1157</v>
      </c>
      <c r="C81" s="46" t="str">
        <f>VLOOKUP(B81,'1_문헌특성'!D:BF,2,0)</f>
        <v>Wang (2020)</v>
      </c>
      <c r="D81" s="46" t="str">
        <f>VLOOKUP(B81,'1_문헌특성'!D:BF,3,0)</f>
        <v>RCT</v>
      </c>
      <c r="E81" s="46" t="str">
        <f>VLOOKUP(B81,'1_문헌특성'!D:BF,7,0)</f>
        <v>부인종양</v>
      </c>
      <c r="F81" s="46" t="str">
        <f>VLOOKUP(B81,'1_문헌특성'!D:BF,8,0)</f>
        <v>자궁경부암</v>
      </c>
      <c r="G81" s="46" t="str">
        <f>VLOOKUP(B81,'1_문헌특성'!D:BF,9,0)</f>
        <v>자궁경부암(IB~IV)</v>
      </c>
      <c r="H81" s="46" t="str">
        <f>VLOOKUP(B81,'1_문헌특성'!D:BF,31,0)</f>
        <v>HT+CT+RT</v>
      </c>
      <c r="I81" s="46" t="str">
        <f>VLOOKUP(B81,'1_문헌특성'!D:BF,38,0)</f>
        <v>NRL-004 radiofrequency HT machine</v>
      </c>
      <c r="J81" s="46" t="str">
        <f>VLOOKUP(B81,'1_문헌특성'!D:BF,43,0)</f>
        <v>CT 후(첫 번째 EBRT 후 3주째) 시행</v>
      </c>
      <c r="K81" s="46" t="str">
        <f>VLOOKUP(B81,'1_문헌특성'!D:BF,51,0)</f>
        <v>CT+RT</v>
      </c>
      <c r="M81" s="32" t="s">
        <v>331</v>
      </c>
      <c r="N81" s="32" t="s">
        <v>344</v>
      </c>
      <c r="O81" s="32" t="s">
        <v>327</v>
      </c>
      <c r="Q81" s="32" t="s">
        <v>329</v>
      </c>
      <c r="R81" s="32">
        <v>182</v>
      </c>
      <c r="S81" s="32">
        <v>0</v>
      </c>
      <c r="T81" s="32">
        <v>191</v>
      </c>
      <c r="U81" s="32">
        <v>1</v>
      </c>
    </row>
    <row r="82" spans="1:21" x14ac:dyDescent="0.3">
      <c r="A82" s="32">
        <f>INDEX('1_문헌특성'!B:B, MATCH(B82, '1_문헌특성'!D:D, 0))</f>
        <v>2</v>
      </c>
      <c r="B82" s="39">
        <v>1157</v>
      </c>
      <c r="C82" s="46" t="str">
        <f>VLOOKUP(B82,'1_문헌특성'!D:BF,2,0)</f>
        <v>Wang (2020)</v>
      </c>
      <c r="D82" s="46" t="str">
        <f>VLOOKUP(B82,'1_문헌특성'!D:BF,3,0)</f>
        <v>RCT</v>
      </c>
      <c r="E82" s="46" t="str">
        <f>VLOOKUP(B82,'1_문헌특성'!D:BF,7,0)</f>
        <v>부인종양</v>
      </c>
      <c r="F82" s="46" t="str">
        <f>VLOOKUP(B82,'1_문헌특성'!D:BF,8,0)</f>
        <v>자궁경부암</v>
      </c>
      <c r="G82" s="46" t="str">
        <f>VLOOKUP(B82,'1_문헌특성'!D:BF,9,0)</f>
        <v>자궁경부암(IB~IV)</v>
      </c>
      <c r="H82" s="46" t="str">
        <f>VLOOKUP(B82,'1_문헌특성'!D:BF,31,0)</f>
        <v>HT+CT+RT</v>
      </c>
      <c r="I82" s="46" t="str">
        <f>VLOOKUP(B82,'1_문헌특성'!D:BF,38,0)</f>
        <v>NRL-004 radiofrequency HT machine</v>
      </c>
      <c r="J82" s="46" t="str">
        <f>VLOOKUP(B82,'1_문헌특성'!D:BF,43,0)</f>
        <v>CT 후(첫 번째 EBRT 후 3주째) 시행</v>
      </c>
      <c r="K82" s="46" t="str">
        <f>VLOOKUP(B82,'1_문헌특성'!D:BF,51,0)</f>
        <v>CT+RT</v>
      </c>
      <c r="M82" s="32" t="s">
        <v>332</v>
      </c>
      <c r="N82" s="32" t="s">
        <v>344</v>
      </c>
      <c r="O82" s="32" t="s">
        <v>327</v>
      </c>
      <c r="Q82" s="32" t="s">
        <v>329</v>
      </c>
      <c r="R82" s="32">
        <v>182</v>
      </c>
      <c r="S82" s="32">
        <v>0</v>
      </c>
      <c r="T82" s="32">
        <v>191</v>
      </c>
      <c r="U82" s="32">
        <v>0</v>
      </c>
    </row>
    <row r="83" spans="1:21" ht="36" x14ac:dyDescent="0.3">
      <c r="A83" s="32">
        <f>INDEX('1_문헌특성'!B:B, MATCH(B83, '1_문헌특성'!D:D, 0))</f>
        <v>2</v>
      </c>
      <c r="B83" s="39">
        <v>1157</v>
      </c>
      <c r="C83" s="46" t="str">
        <f>VLOOKUP(B83,'1_문헌특성'!D:BF,2,0)</f>
        <v>Wang (2020)</v>
      </c>
      <c r="D83" s="46" t="str">
        <f>VLOOKUP(B83,'1_문헌특성'!D:BF,3,0)</f>
        <v>RCT</v>
      </c>
      <c r="E83" s="46" t="str">
        <f>VLOOKUP(B83,'1_문헌특성'!D:BF,7,0)</f>
        <v>부인종양</v>
      </c>
      <c r="F83" s="46" t="str">
        <f>VLOOKUP(B83,'1_문헌특성'!D:BF,8,0)</f>
        <v>자궁경부암</v>
      </c>
      <c r="G83" s="46" t="str">
        <f>VLOOKUP(B83,'1_문헌특성'!D:BF,9,0)</f>
        <v>자궁경부암(IB~IV)</v>
      </c>
      <c r="H83" s="46" t="str">
        <f>VLOOKUP(B83,'1_문헌특성'!D:BF,31,0)</f>
        <v>HT+CT+RT</v>
      </c>
      <c r="I83" s="46" t="str">
        <f>VLOOKUP(B83,'1_문헌특성'!D:BF,38,0)</f>
        <v>NRL-004 radiofrequency HT machine</v>
      </c>
      <c r="J83" s="46" t="str">
        <f>VLOOKUP(B83,'1_문헌특성'!D:BF,43,0)</f>
        <v>CT 후(첫 번째 EBRT 후 3주째) 시행</v>
      </c>
      <c r="K83" s="46" t="str">
        <f>VLOOKUP(B83,'1_문헌특성'!D:BF,51,0)</f>
        <v>CT+RT</v>
      </c>
      <c r="M83" s="49" t="s">
        <v>333</v>
      </c>
      <c r="N83" s="32" t="s">
        <v>344</v>
      </c>
      <c r="O83" s="32" t="s">
        <v>327</v>
      </c>
      <c r="Q83" s="32" t="s">
        <v>329</v>
      </c>
      <c r="R83" s="32">
        <v>182</v>
      </c>
      <c r="S83" s="32">
        <v>0</v>
      </c>
      <c r="T83" s="32">
        <v>191</v>
      </c>
      <c r="U83" s="32">
        <v>0</v>
      </c>
    </row>
    <row r="84" spans="1:21" x14ac:dyDescent="0.3">
      <c r="A84" s="32">
        <f>INDEX('1_문헌특성'!B:B, MATCH(B84, '1_문헌특성'!D:D, 0))</f>
        <v>2</v>
      </c>
      <c r="B84" s="39">
        <v>1157</v>
      </c>
      <c r="C84" s="46" t="str">
        <f>VLOOKUP(B84,'1_문헌특성'!D:BF,2,0)</f>
        <v>Wang (2020)</v>
      </c>
      <c r="D84" s="46" t="str">
        <f>VLOOKUP(B84,'1_문헌특성'!D:BF,3,0)</f>
        <v>RCT</v>
      </c>
      <c r="E84" s="46" t="str">
        <f>VLOOKUP(B84,'1_문헌특성'!D:BF,7,0)</f>
        <v>부인종양</v>
      </c>
      <c r="F84" s="46" t="str">
        <f>VLOOKUP(B84,'1_문헌특성'!D:BF,8,0)</f>
        <v>자궁경부암</v>
      </c>
      <c r="G84" s="46" t="str">
        <f>VLOOKUP(B84,'1_문헌특성'!D:BF,9,0)</f>
        <v>자궁경부암(IB~IV)</v>
      </c>
      <c r="H84" s="46" t="str">
        <f>VLOOKUP(B84,'1_문헌특성'!D:BF,31,0)</f>
        <v>HT+CT+RT</v>
      </c>
      <c r="I84" s="46" t="str">
        <f>VLOOKUP(B84,'1_문헌특성'!D:BF,38,0)</f>
        <v>NRL-004 radiofrequency HT machine</v>
      </c>
      <c r="J84" s="46" t="str">
        <f>VLOOKUP(B84,'1_문헌특성'!D:BF,43,0)</f>
        <v>CT 후(첫 번째 EBRT 후 3주째) 시행</v>
      </c>
      <c r="K84" s="46" t="str">
        <f>VLOOKUP(B84,'1_문헌특성'!D:BF,51,0)</f>
        <v>CT+RT</v>
      </c>
      <c r="M84" s="32" t="s">
        <v>334</v>
      </c>
      <c r="N84" s="32" t="s">
        <v>344</v>
      </c>
      <c r="O84" s="32" t="s">
        <v>327</v>
      </c>
      <c r="Q84" s="32" t="s">
        <v>329</v>
      </c>
      <c r="R84" s="32">
        <v>182</v>
      </c>
      <c r="S84" s="32">
        <v>65</v>
      </c>
      <c r="T84" s="32">
        <v>191</v>
      </c>
      <c r="U84" s="32">
        <v>77</v>
      </c>
    </row>
    <row r="85" spans="1:21" x14ac:dyDescent="0.3">
      <c r="A85" s="32">
        <f>INDEX('1_문헌특성'!B:B, MATCH(B85, '1_문헌특성'!D:D, 0))</f>
        <v>2</v>
      </c>
      <c r="B85" s="39">
        <v>1157</v>
      </c>
      <c r="C85" s="46" t="str">
        <f>VLOOKUP(B85,'1_문헌특성'!D:BF,2,0)</f>
        <v>Wang (2020)</v>
      </c>
      <c r="D85" s="46" t="str">
        <f>VLOOKUP(B85,'1_문헌특성'!D:BF,3,0)</f>
        <v>RCT</v>
      </c>
      <c r="E85" s="46" t="str">
        <f>VLOOKUP(B85,'1_문헌특성'!D:BF,7,0)</f>
        <v>부인종양</v>
      </c>
      <c r="F85" s="46" t="str">
        <f>VLOOKUP(B85,'1_문헌특성'!D:BF,8,0)</f>
        <v>자궁경부암</v>
      </c>
      <c r="G85" s="46" t="str">
        <f>VLOOKUP(B85,'1_문헌특성'!D:BF,9,0)</f>
        <v>자궁경부암(IB~IV)</v>
      </c>
      <c r="H85" s="46" t="str">
        <f>VLOOKUP(B85,'1_문헌특성'!D:BF,31,0)</f>
        <v>HT+CT+RT</v>
      </c>
      <c r="I85" s="46" t="str">
        <f>VLOOKUP(B85,'1_문헌특성'!D:BF,38,0)</f>
        <v>NRL-004 radiofrequency HT machine</v>
      </c>
      <c r="J85" s="46" t="str">
        <f>VLOOKUP(B85,'1_문헌특성'!D:BF,43,0)</f>
        <v>CT 후(첫 번째 EBRT 후 3주째) 시행</v>
      </c>
      <c r="K85" s="46" t="str">
        <f>VLOOKUP(B85,'1_문헌특성'!D:BF,51,0)</f>
        <v>CT+RT</v>
      </c>
      <c r="M85" s="32" t="s">
        <v>335</v>
      </c>
      <c r="N85" s="32" t="s">
        <v>344</v>
      </c>
      <c r="O85" s="32" t="s">
        <v>327</v>
      </c>
      <c r="Q85" s="32" t="s">
        <v>329</v>
      </c>
      <c r="R85" s="32">
        <v>182</v>
      </c>
      <c r="S85" s="32">
        <v>1</v>
      </c>
      <c r="T85" s="32">
        <v>191</v>
      </c>
      <c r="U85" s="32">
        <v>2</v>
      </c>
    </row>
    <row r="86" spans="1:21" x14ac:dyDescent="0.3">
      <c r="A86" s="32">
        <f>INDEX('1_문헌특성'!B:B, MATCH(B86, '1_문헌특성'!D:D, 0))</f>
        <v>2</v>
      </c>
      <c r="B86" s="39">
        <v>1157</v>
      </c>
      <c r="C86" s="46" t="str">
        <f>VLOOKUP(B86,'1_문헌특성'!D:BF,2,0)</f>
        <v>Wang (2020)</v>
      </c>
      <c r="D86" s="46" t="str">
        <f>VLOOKUP(B86,'1_문헌특성'!D:BF,3,0)</f>
        <v>RCT</v>
      </c>
      <c r="E86" s="46" t="str">
        <f>VLOOKUP(B86,'1_문헌특성'!D:BF,7,0)</f>
        <v>부인종양</v>
      </c>
      <c r="F86" s="46" t="str">
        <f>VLOOKUP(B86,'1_문헌특성'!D:BF,8,0)</f>
        <v>자궁경부암</v>
      </c>
      <c r="G86" s="46" t="str">
        <f>VLOOKUP(B86,'1_문헌특성'!D:BF,9,0)</f>
        <v>자궁경부암(IB~IV)</v>
      </c>
      <c r="H86" s="46" t="str">
        <f>VLOOKUP(B86,'1_문헌특성'!D:BF,31,0)</f>
        <v>HT+CT+RT</v>
      </c>
      <c r="I86" s="46" t="str">
        <f>VLOOKUP(B86,'1_문헌특성'!D:BF,38,0)</f>
        <v>NRL-004 radiofrequency HT machine</v>
      </c>
      <c r="J86" s="46" t="str">
        <f>VLOOKUP(B86,'1_문헌특성'!D:BF,43,0)</f>
        <v>CT 후(첫 번째 EBRT 후 3주째) 시행</v>
      </c>
      <c r="K86" s="46" t="str">
        <f>VLOOKUP(B86,'1_문헌특성'!D:BF,51,0)</f>
        <v>CT+RT</v>
      </c>
      <c r="M86" s="32" t="s">
        <v>336</v>
      </c>
      <c r="N86" s="32" t="s">
        <v>344</v>
      </c>
      <c r="O86" s="32" t="s">
        <v>327</v>
      </c>
      <c r="Q86" s="32" t="s">
        <v>329</v>
      </c>
      <c r="R86" s="32">
        <v>182</v>
      </c>
      <c r="S86" s="32">
        <v>19</v>
      </c>
      <c r="T86" s="32">
        <v>191</v>
      </c>
      <c r="U86" s="32">
        <v>15</v>
      </c>
    </row>
    <row r="87" spans="1:21" x14ac:dyDescent="0.3">
      <c r="A87" s="32">
        <f>INDEX('1_문헌특성'!B:B, MATCH(B87, '1_문헌특성'!D:D, 0))</f>
        <v>2</v>
      </c>
      <c r="B87" s="39">
        <v>1157</v>
      </c>
      <c r="C87" s="46" t="str">
        <f>VLOOKUP(B87,'1_문헌특성'!D:BF,2,0)</f>
        <v>Wang (2020)</v>
      </c>
      <c r="D87" s="46" t="str">
        <f>VLOOKUP(B87,'1_문헌특성'!D:BF,3,0)</f>
        <v>RCT</v>
      </c>
      <c r="E87" s="46" t="str">
        <f>VLOOKUP(B87,'1_문헌특성'!D:BF,7,0)</f>
        <v>부인종양</v>
      </c>
      <c r="F87" s="46" t="str">
        <f>VLOOKUP(B87,'1_문헌특성'!D:BF,8,0)</f>
        <v>자궁경부암</v>
      </c>
      <c r="G87" s="46" t="str">
        <f>VLOOKUP(B87,'1_문헌특성'!D:BF,9,0)</f>
        <v>자궁경부암(IB~IV)</v>
      </c>
      <c r="H87" s="46" t="str">
        <f>VLOOKUP(B87,'1_문헌특성'!D:BF,31,0)</f>
        <v>HT+CT+RT</v>
      </c>
      <c r="I87" s="46" t="str">
        <f>VLOOKUP(B87,'1_문헌특성'!D:BF,38,0)</f>
        <v>NRL-004 radiofrequency HT machine</v>
      </c>
      <c r="J87" s="46" t="str">
        <f>VLOOKUP(B87,'1_문헌특성'!D:BF,43,0)</f>
        <v>CT 후(첫 번째 EBRT 후 3주째) 시행</v>
      </c>
      <c r="K87" s="46" t="str">
        <f>VLOOKUP(B87,'1_문헌특성'!D:BF,51,0)</f>
        <v>CT+RT</v>
      </c>
      <c r="M87" s="32" t="s">
        <v>337</v>
      </c>
      <c r="N87" s="32" t="s">
        <v>344</v>
      </c>
      <c r="O87" s="32" t="s">
        <v>327</v>
      </c>
      <c r="Q87" s="32" t="s">
        <v>329</v>
      </c>
      <c r="R87" s="32">
        <v>182</v>
      </c>
      <c r="S87" s="32">
        <v>1</v>
      </c>
      <c r="T87" s="32">
        <v>191</v>
      </c>
      <c r="U87" s="32">
        <v>0</v>
      </c>
    </row>
    <row r="88" spans="1:21" x14ac:dyDescent="0.3">
      <c r="A88" s="32">
        <f>INDEX('1_문헌특성'!B:B, MATCH(B88, '1_문헌특성'!D:D, 0))</f>
        <v>2</v>
      </c>
      <c r="B88" s="39">
        <v>1157</v>
      </c>
      <c r="C88" s="46" t="str">
        <f>VLOOKUP(B88,'1_문헌특성'!D:BF,2,0)</f>
        <v>Wang (2020)</v>
      </c>
      <c r="D88" s="46" t="str">
        <f>VLOOKUP(B88,'1_문헌특성'!D:BF,3,0)</f>
        <v>RCT</v>
      </c>
      <c r="E88" s="46" t="str">
        <f>VLOOKUP(B88,'1_문헌특성'!D:BF,7,0)</f>
        <v>부인종양</v>
      </c>
      <c r="F88" s="46" t="str">
        <f>VLOOKUP(B88,'1_문헌특성'!D:BF,8,0)</f>
        <v>자궁경부암</v>
      </c>
      <c r="G88" s="46" t="str">
        <f>VLOOKUP(B88,'1_문헌특성'!D:BF,9,0)</f>
        <v>자궁경부암(IB~IV)</v>
      </c>
      <c r="H88" s="46" t="str">
        <f>VLOOKUP(B88,'1_문헌특성'!D:BF,31,0)</f>
        <v>HT+CT+RT</v>
      </c>
      <c r="I88" s="46" t="str">
        <f>VLOOKUP(B88,'1_문헌특성'!D:BF,38,0)</f>
        <v>NRL-004 radiofrequency HT machine</v>
      </c>
      <c r="J88" s="46" t="str">
        <f>VLOOKUP(B88,'1_문헌특성'!D:BF,43,0)</f>
        <v>CT 후(첫 번째 EBRT 후 3주째) 시행</v>
      </c>
      <c r="K88" s="46" t="str">
        <f>VLOOKUP(B88,'1_문헌특성'!D:BF,51,0)</f>
        <v>CT+RT</v>
      </c>
      <c r="M88" s="32" t="s">
        <v>338</v>
      </c>
      <c r="N88" s="32" t="s">
        <v>344</v>
      </c>
      <c r="O88" s="32" t="s">
        <v>327</v>
      </c>
      <c r="Q88" s="32" t="s">
        <v>329</v>
      </c>
      <c r="R88" s="32">
        <v>182</v>
      </c>
      <c r="S88" s="32">
        <v>0</v>
      </c>
      <c r="T88" s="32">
        <v>191</v>
      </c>
      <c r="U88" s="32">
        <v>0</v>
      </c>
    </row>
    <row r="89" spans="1:21" x14ac:dyDescent="0.3">
      <c r="A89" s="32">
        <f>INDEX('1_문헌특성'!B:B, MATCH(B89, '1_문헌특성'!D:D, 0))</f>
        <v>2</v>
      </c>
      <c r="B89" s="39">
        <v>1157</v>
      </c>
      <c r="C89" s="46" t="str">
        <f>VLOOKUP(B89,'1_문헌특성'!D:BF,2,0)</f>
        <v>Wang (2020)</v>
      </c>
      <c r="D89" s="46" t="str">
        <f>VLOOKUP(B89,'1_문헌특성'!D:BF,3,0)</f>
        <v>RCT</v>
      </c>
      <c r="E89" s="46" t="str">
        <f>VLOOKUP(B89,'1_문헌특성'!D:BF,7,0)</f>
        <v>부인종양</v>
      </c>
      <c r="F89" s="46" t="str">
        <f>VLOOKUP(B89,'1_문헌특성'!D:BF,8,0)</f>
        <v>자궁경부암</v>
      </c>
      <c r="G89" s="46" t="str">
        <f>VLOOKUP(B89,'1_문헌특성'!D:BF,9,0)</f>
        <v>자궁경부암(IB~IV)</v>
      </c>
      <c r="H89" s="46" t="str">
        <f>VLOOKUP(B89,'1_문헌특성'!D:BF,31,0)</f>
        <v>HT+CT+RT</v>
      </c>
      <c r="I89" s="46" t="str">
        <f>VLOOKUP(B89,'1_문헌특성'!D:BF,38,0)</f>
        <v>NRL-004 radiofrequency HT machine</v>
      </c>
      <c r="J89" s="46" t="str">
        <f>VLOOKUP(B89,'1_문헌특성'!D:BF,43,0)</f>
        <v>CT 후(첫 번째 EBRT 후 3주째) 시행</v>
      </c>
      <c r="K89" s="46" t="str">
        <f>VLOOKUP(B89,'1_문헌특성'!D:BF,51,0)</f>
        <v>CT+RT</v>
      </c>
      <c r="M89" s="32" t="s">
        <v>339</v>
      </c>
      <c r="N89" s="32" t="s">
        <v>344</v>
      </c>
      <c r="O89" s="32" t="s">
        <v>327</v>
      </c>
      <c r="Q89" s="32" t="s">
        <v>329</v>
      </c>
      <c r="R89" s="32">
        <v>182</v>
      </c>
      <c r="S89" s="32">
        <v>0</v>
      </c>
      <c r="T89" s="32">
        <v>191</v>
      </c>
      <c r="U89" s="32" t="s">
        <v>130</v>
      </c>
    </row>
    <row r="90" spans="1:21" x14ac:dyDescent="0.3">
      <c r="A90" s="32">
        <f>INDEX('1_문헌특성'!B:B, MATCH(B90, '1_문헌특성'!D:D, 0))</f>
        <v>2</v>
      </c>
      <c r="B90" s="39">
        <v>1157</v>
      </c>
      <c r="C90" s="46" t="str">
        <f>VLOOKUP(B90,'1_문헌특성'!D:BF,2,0)</f>
        <v>Wang (2020)</v>
      </c>
      <c r="D90" s="46" t="str">
        <f>VLOOKUP(B90,'1_문헌특성'!D:BF,3,0)</f>
        <v>RCT</v>
      </c>
      <c r="E90" s="46" t="str">
        <f>VLOOKUP(B90,'1_문헌특성'!D:BF,7,0)</f>
        <v>부인종양</v>
      </c>
      <c r="F90" s="46" t="str">
        <f>VLOOKUP(B90,'1_문헌특성'!D:BF,8,0)</f>
        <v>자궁경부암</v>
      </c>
      <c r="G90" s="46" t="str">
        <f>VLOOKUP(B90,'1_문헌특성'!D:BF,9,0)</f>
        <v>자궁경부암(IB~IV)</v>
      </c>
      <c r="H90" s="46" t="str">
        <f>VLOOKUP(B90,'1_문헌특성'!D:BF,31,0)</f>
        <v>HT+CT+RT</v>
      </c>
      <c r="I90" s="46" t="str">
        <f>VLOOKUP(B90,'1_문헌특성'!D:BF,38,0)</f>
        <v>NRL-004 radiofrequency HT machine</v>
      </c>
      <c r="J90" s="46" t="str">
        <f>VLOOKUP(B90,'1_문헌특성'!D:BF,43,0)</f>
        <v>CT 후(첫 번째 EBRT 후 3주째) 시행</v>
      </c>
      <c r="K90" s="46" t="str">
        <f>VLOOKUP(B90,'1_문헌특성'!D:BF,51,0)</f>
        <v>CT+RT</v>
      </c>
      <c r="M90" s="32" t="s">
        <v>340</v>
      </c>
      <c r="N90" s="32" t="s">
        <v>344</v>
      </c>
      <c r="O90" s="32" t="s">
        <v>327</v>
      </c>
      <c r="Q90" s="32" t="s">
        <v>329</v>
      </c>
      <c r="R90" s="32">
        <v>182</v>
      </c>
      <c r="S90" s="32">
        <v>0</v>
      </c>
      <c r="T90" s="32">
        <v>191</v>
      </c>
      <c r="U90" s="32" t="s">
        <v>130</v>
      </c>
    </row>
    <row r="91" spans="1:21" x14ac:dyDescent="0.3">
      <c r="A91" s="32">
        <f>INDEX('1_문헌특성'!B:B, MATCH(B91, '1_문헌특성'!D:D, 0))</f>
        <v>2</v>
      </c>
      <c r="B91" s="39">
        <v>1157</v>
      </c>
      <c r="C91" s="46" t="str">
        <f>VLOOKUP(B91,'1_문헌특성'!D:BF,2,0)</f>
        <v>Wang (2020)</v>
      </c>
      <c r="D91" s="46" t="str">
        <f>VLOOKUP(B91,'1_문헌특성'!D:BF,3,0)</f>
        <v>RCT</v>
      </c>
      <c r="E91" s="46" t="str">
        <f>VLOOKUP(B91,'1_문헌특성'!D:BF,7,0)</f>
        <v>부인종양</v>
      </c>
      <c r="F91" s="46" t="str">
        <f>VLOOKUP(B91,'1_문헌특성'!D:BF,8,0)</f>
        <v>자궁경부암</v>
      </c>
      <c r="G91" s="46" t="str">
        <f>VLOOKUP(B91,'1_문헌특성'!D:BF,9,0)</f>
        <v>자궁경부암(IB~IV)</v>
      </c>
      <c r="H91" s="46" t="str">
        <f>VLOOKUP(B91,'1_문헌특성'!D:BF,31,0)</f>
        <v>HT+CT+RT</v>
      </c>
      <c r="I91" s="46" t="str">
        <f>VLOOKUP(B91,'1_문헌특성'!D:BF,38,0)</f>
        <v>NRL-004 radiofrequency HT machine</v>
      </c>
      <c r="J91" s="46" t="str">
        <f>VLOOKUP(B91,'1_문헌특성'!D:BF,43,0)</f>
        <v>CT 후(첫 번째 EBRT 후 3주째) 시행</v>
      </c>
      <c r="K91" s="46" t="str">
        <f>VLOOKUP(B91,'1_문헌특성'!D:BF,51,0)</f>
        <v>CT+RT</v>
      </c>
      <c r="M91" s="32" t="s">
        <v>341</v>
      </c>
      <c r="N91" s="32" t="s">
        <v>344</v>
      </c>
      <c r="O91" s="32" t="s">
        <v>326</v>
      </c>
      <c r="Q91" s="32" t="s">
        <v>310</v>
      </c>
      <c r="R91" s="32">
        <v>182</v>
      </c>
      <c r="S91" s="32">
        <v>0</v>
      </c>
      <c r="T91" s="32">
        <v>191</v>
      </c>
      <c r="U91" s="32">
        <v>0</v>
      </c>
    </row>
    <row r="92" spans="1:21" x14ac:dyDescent="0.3">
      <c r="A92" s="32">
        <f>INDEX('1_문헌특성'!B:B, MATCH(B92, '1_문헌특성'!D:D, 0))</f>
        <v>2</v>
      </c>
      <c r="B92" s="39">
        <v>1157</v>
      </c>
      <c r="C92" s="46" t="str">
        <f>VLOOKUP(B92,'1_문헌특성'!D:BF,2,0)</f>
        <v>Wang (2020)</v>
      </c>
      <c r="D92" s="46" t="str">
        <f>VLOOKUP(B92,'1_문헌특성'!D:BF,3,0)</f>
        <v>RCT</v>
      </c>
      <c r="E92" s="46" t="str">
        <f>VLOOKUP(B92,'1_문헌특성'!D:BF,7,0)</f>
        <v>부인종양</v>
      </c>
      <c r="F92" s="46" t="str">
        <f>VLOOKUP(B92,'1_문헌특성'!D:BF,8,0)</f>
        <v>자궁경부암</v>
      </c>
      <c r="G92" s="46" t="str">
        <f>VLOOKUP(B92,'1_문헌특성'!D:BF,9,0)</f>
        <v>자궁경부암(IB~IV)</v>
      </c>
      <c r="H92" s="46" t="str">
        <f>VLOOKUP(B92,'1_문헌특성'!D:BF,31,0)</f>
        <v>HT+CT+RT</v>
      </c>
      <c r="I92" s="46" t="str">
        <f>VLOOKUP(B92,'1_문헌특성'!D:BF,38,0)</f>
        <v>NRL-004 radiofrequency HT machine</v>
      </c>
      <c r="J92" s="46" t="str">
        <f>VLOOKUP(B92,'1_문헌특성'!D:BF,43,0)</f>
        <v>CT 후(첫 번째 EBRT 후 3주째) 시행</v>
      </c>
      <c r="K92" s="46" t="str">
        <f>VLOOKUP(B92,'1_문헌특성'!D:BF,51,0)</f>
        <v>CT+RT</v>
      </c>
      <c r="M92" s="32" t="s">
        <v>342</v>
      </c>
      <c r="N92" s="32" t="s">
        <v>344</v>
      </c>
      <c r="O92" s="32" t="s">
        <v>326</v>
      </c>
      <c r="Q92" s="32" t="s">
        <v>310</v>
      </c>
      <c r="R92" s="32">
        <v>182</v>
      </c>
      <c r="S92" s="32">
        <v>0</v>
      </c>
      <c r="T92" s="32">
        <v>191</v>
      </c>
      <c r="U92" s="32">
        <v>0</v>
      </c>
    </row>
    <row r="93" spans="1:21" x14ac:dyDescent="0.3">
      <c r="A93" s="32">
        <f>INDEX('1_문헌특성'!B:B, MATCH(B93, '1_문헌특성'!D:D, 0))</f>
        <v>2</v>
      </c>
      <c r="B93" s="39">
        <v>1157</v>
      </c>
      <c r="C93" s="46" t="str">
        <f>VLOOKUP(B93,'1_문헌특성'!D:BF,2,0)</f>
        <v>Wang (2020)</v>
      </c>
      <c r="D93" s="46" t="str">
        <f>VLOOKUP(B93,'1_문헌특성'!D:BF,3,0)</f>
        <v>RCT</v>
      </c>
      <c r="E93" s="46" t="str">
        <f>VLOOKUP(B93,'1_문헌특성'!D:BF,7,0)</f>
        <v>부인종양</v>
      </c>
      <c r="F93" s="46" t="str">
        <f>VLOOKUP(B93,'1_문헌특성'!D:BF,8,0)</f>
        <v>자궁경부암</v>
      </c>
      <c r="G93" s="46" t="str">
        <f>VLOOKUP(B93,'1_문헌특성'!D:BF,9,0)</f>
        <v>자궁경부암(IB~IV)</v>
      </c>
      <c r="H93" s="46" t="str">
        <f>VLOOKUP(B93,'1_문헌특성'!D:BF,31,0)</f>
        <v>HT+CT+RT</v>
      </c>
      <c r="I93" s="46" t="str">
        <f>VLOOKUP(B93,'1_문헌특성'!D:BF,38,0)</f>
        <v>NRL-004 radiofrequency HT machine</v>
      </c>
      <c r="J93" s="46" t="str">
        <f>VLOOKUP(B93,'1_문헌특성'!D:BF,43,0)</f>
        <v>CT 후(첫 번째 EBRT 후 3주째) 시행</v>
      </c>
      <c r="K93" s="46" t="str">
        <f>VLOOKUP(B93,'1_문헌특성'!D:BF,51,0)</f>
        <v>CT+RT</v>
      </c>
      <c r="M93" s="32" t="s">
        <v>330</v>
      </c>
      <c r="N93" s="32" t="s">
        <v>345</v>
      </c>
      <c r="O93" s="32" t="s">
        <v>327</v>
      </c>
      <c r="Q93" s="32" t="s">
        <v>329</v>
      </c>
      <c r="R93" s="32">
        <v>182</v>
      </c>
      <c r="S93" s="32">
        <v>0</v>
      </c>
      <c r="T93" s="32">
        <v>191</v>
      </c>
      <c r="U93" s="32">
        <v>0</v>
      </c>
    </row>
    <row r="94" spans="1:21" x14ac:dyDescent="0.3">
      <c r="A94" s="32">
        <f>INDEX('1_문헌특성'!B:B, MATCH(B94, '1_문헌특성'!D:D, 0))</f>
        <v>2</v>
      </c>
      <c r="B94" s="39">
        <v>1157</v>
      </c>
      <c r="C94" s="46" t="str">
        <f>VLOOKUP(B94,'1_문헌특성'!D:BF,2,0)</f>
        <v>Wang (2020)</v>
      </c>
      <c r="D94" s="46" t="str">
        <f>VLOOKUP(B94,'1_문헌특성'!D:BF,3,0)</f>
        <v>RCT</v>
      </c>
      <c r="E94" s="46" t="str">
        <f>VLOOKUP(B94,'1_문헌특성'!D:BF,7,0)</f>
        <v>부인종양</v>
      </c>
      <c r="F94" s="46" t="str">
        <f>VLOOKUP(B94,'1_문헌특성'!D:BF,8,0)</f>
        <v>자궁경부암</v>
      </c>
      <c r="G94" s="46" t="str">
        <f>VLOOKUP(B94,'1_문헌특성'!D:BF,9,0)</f>
        <v>자궁경부암(IB~IV)</v>
      </c>
      <c r="H94" s="46" t="str">
        <f>VLOOKUP(B94,'1_문헌특성'!D:BF,31,0)</f>
        <v>HT+CT+RT</v>
      </c>
      <c r="I94" s="46" t="str">
        <f>VLOOKUP(B94,'1_문헌특성'!D:BF,38,0)</f>
        <v>NRL-004 radiofrequency HT machine</v>
      </c>
      <c r="J94" s="46" t="str">
        <f>VLOOKUP(B94,'1_문헌특성'!D:BF,43,0)</f>
        <v>CT 후(첫 번째 EBRT 후 3주째) 시행</v>
      </c>
      <c r="K94" s="46" t="str">
        <f>VLOOKUP(B94,'1_문헌특성'!D:BF,51,0)</f>
        <v>CT+RT</v>
      </c>
      <c r="M94" s="32" t="s">
        <v>331</v>
      </c>
      <c r="N94" s="32" t="s">
        <v>345</v>
      </c>
      <c r="O94" s="32" t="s">
        <v>327</v>
      </c>
      <c r="Q94" s="32" t="s">
        <v>329</v>
      </c>
      <c r="R94" s="32">
        <v>182</v>
      </c>
      <c r="S94" s="32">
        <v>0</v>
      </c>
      <c r="T94" s="32">
        <v>191</v>
      </c>
      <c r="U94" s="32">
        <v>0</v>
      </c>
    </row>
    <row r="95" spans="1:21" x14ac:dyDescent="0.3">
      <c r="A95" s="32">
        <f>INDEX('1_문헌특성'!B:B, MATCH(B95, '1_문헌특성'!D:D, 0))</f>
        <v>2</v>
      </c>
      <c r="B95" s="39">
        <v>1157</v>
      </c>
      <c r="C95" s="46" t="str">
        <f>VLOOKUP(B95,'1_문헌특성'!D:BF,2,0)</f>
        <v>Wang (2020)</v>
      </c>
      <c r="D95" s="46" t="str">
        <f>VLOOKUP(B95,'1_문헌특성'!D:BF,3,0)</f>
        <v>RCT</v>
      </c>
      <c r="E95" s="46" t="str">
        <f>VLOOKUP(B95,'1_문헌특성'!D:BF,7,0)</f>
        <v>부인종양</v>
      </c>
      <c r="F95" s="46" t="str">
        <f>VLOOKUP(B95,'1_문헌특성'!D:BF,8,0)</f>
        <v>자궁경부암</v>
      </c>
      <c r="G95" s="46" t="str">
        <f>VLOOKUP(B95,'1_문헌특성'!D:BF,9,0)</f>
        <v>자궁경부암(IB~IV)</v>
      </c>
      <c r="H95" s="46" t="str">
        <f>VLOOKUP(B95,'1_문헌특성'!D:BF,31,0)</f>
        <v>HT+CT+RT</v>
      </c>
      <c r="I95" s="46" t="str">
        <f>VLOOKUP(B95,'1_문헌특성'!D:BF,38,0)</f>
        <v>NRL-004 radiofrequency HT machine</v>
      </c>
      <c r="J95" s="46" t="str">
        <f>VLOOKUP(B95,'1_문헌특성'!D:BF,43,0)</f>
        <v>CT 후(첫 번째 EBRT 후 3주째) 시행</v>
      </c>
      <c r="K95" s="46" t="str">
        <f>VLOOKUP(B95,'1_문헌특성'!D:BF,51,0)</f>
        <v>CT+RT</v>
      </c>
      <c r="M95" s="32" t="s">
        <v>332</v>
      </c>
      <c r="N95" s="32" t="s">
        <v>345</v>
      </c>
      <c r="O95" s="32" t="s">
        <v>327</v>
      </c>
      <c r="Q95" s="32" t="s">
        <v>329</v>
      </c>
      <c r="R95" s="32">
        <v>182</v>
      </c>
      <c r="S95" s="32">
        <v>0</v>
      </c>
      <c r="T95" s="32">
        <v>191</v>
      </c>
      <c r="U95" s="32">
        <v>0</v>
      </c>
    </row>
    <row r="96" spans="1:21" ht="36" x14ac:dyDescent="0.3">
      <c r="A96" s="32">
        <f>INDEX('1_문헌특성'!B:B, MATCH(B96, '1_문헌특성'!D:D, 0))</f>
        <v>2</v>
      </c>
      <c r="B96" s="39">
        <v>1157</v>
      </c>
      <c r="C96" s="46" t="str">
        <f>VLOOKUP(B96,'1_문헌특성'!D:BF,2,0)</f>
        <v>Wang (2020)</v>
      </c>
      <c r="D96" s="46" t="str">
        <f>VLOOKUP(B96,'1_문헌특성'!D:BF,3,0)</f>
        <v>RCT</v>
      </c>
      <c r="E96" s="46" t="str">
        <f>VLOOKUP(B96,'1_문헌특성'!D:BF,7,0)</f>
        <v>부인종양</v>
      </c>
      <c r="F96" s="46" t="str">
        <f>VLOOKUP(B96,'1_문헌특성'!D:BF,8,0)</f>
        <v>자궁경부암</v>
      </c>
      <c r="G96" s="46" t="str">
        <f>VLOOKUP(B96,'1_문헌특성'!D:BF,9,0)</f>
        <v>자궁경부암(IB~IV)</v>
      </c>
      <c r="H96" s="46" t="str">
        <f>VLOOKUP(B96,'1_문헌특성'!D:BF,31,0)</f>
        <v>HT+CT+RT</v>
      </c>
      <c r="I96" s="46" t="str">
        <f>VLOOKUP(B96,'1_문헌특성'!D:BF,38,0)</f>
        <v>NRL-004 radiofrequency HT machine</v>
      </c>
      <c r="J96" s="46" t="str">
        <f>VLOOKUP(B96,'1_문헌특성'!D:BF,43,0)</f>
        <v>CT 후(첫 번째 EBRT 후 3주째) 시행</v>
      </c>
      <c r="K96" s="46" t="str">
        <f>VLOOKUP(B96,'1_문헌특성'!D:BF,51,0)</f>
        <v>CT+RT</v>
      </c>
      <c r="M96" s="49" t="s">
        <v>333</v>
      </c>
      <c r="N96" s="32" t="s">
        <v>345</v>
      </c>
      <c r="O96" s="32" t="s">
        <v>327</v>
      </c>
      <c r="Q96" s="32" t="s">
        <v>329</v>
      </c>
      <c r="R96" s="32">
        <v>182</v>
      </c>
      <c r="S96" s="32">
        <v>0</v>
      </c>
      <c r="T96" s="32">
        <v>191</v>
      </c>
      <c r="U96" s="32">
        <v>0</v>
      </c>
    </row>
    <row r="97" spans="1:22" x14ac:dyDescent="0.3">
      <c r="A97" s="32">
        <f>INDEX('1_문헌특성'!B:B, MATCH(B97, '1_문헌특성'!D:D, 0))</f>
        <v>2</v>
      </c>
      <c r="B97" s="39">
        <v>1157</v>
      </c>
      <c r="C97" s="46" t="str">
        <f>VLOOKUP(B97,'1_문헌특성'!D:BF,2,0)</f>
        <v>Wang (2020)</v>
      </c>
      <c r="D97" s="46" t="str">
        <f>VLOOKUP(B97,'1_문헌특성'!D:BF,3,0)</f>
        <v>RCT</v>
      </c>
      <c r="E97" s="46" t="str">
        <f>VLOOKUP(B97,'1_문헌특성'!D:BF,7,0)</f>
        <v>부인종양</v>
      </c>
      <c r="F97" s="46" t="str">
        <f>VLOOKUP(B97,'1_문헌특성'!D:BF,8,0)</f>
        <v>자궁경부암</v>
      </c>
      <c r="G97" s="46" t="str">
        <f>VLOOKUP(B97,'1_문헌특성'!D:BF,9,0)</f>
        <v>자궁경부암(IB~IV)</v>
      </c>
      <c r="H97" s="46" t="str">
        <f>VLOOKUP(B97,'1_문헌특성'!D:BF,31,0)</f>
        <v>HT+CT+RT</v>
      </c>
      <c r="I97" s="46" t="str">
        <f>VLOOKUP(B97,'1_문헌특성'!D:BF,38,0)</f>
        <v>NRL-004 radiofrequency HT machine</v>
      </c>
      <c r="J97" s="46" t="str">
        <f>VLOOKUP(B97,'1_문헌특성'!D:BF,43,0)</f>
        <v>CT 후(첫 번째 EBRT 후 3주째) 시행</v>
      </c>
      <c r="K97" s="46" t="str">
        <f>VLOOKUP(B97,'1_문헌특성'!D:BF,51,0)</f>
        <v>CT+RT</v>
      </c>
      <c r="M97" s="32" t="s">
        <v>334</v>
      </c>
      <c r="N97" s="32" t="s">
        <v>345</v>
      </c>
      <c r="O97" s="32" t="s">
        <v>327</v>
      </c>
      <c r="Q97" s="32" t="s">
        <v>329</v>
      </c>
      <c r="R97" s="32">
        <v>182</v>
      </c>
      <c r="S97" s="32">
        <v>1</v>
      </c>
      <c r="T97" s="32">
        <v>191</v>
      </c>
      <c r="U97" s="32">
        <v>3</v>
      </c>
    </row>
    <row r="98" spans="1:22" x14ac:dyDescent="0.3">
      <c r="A98" s="32">
        <f>INDEX('1_문헌특성'!B:B, MATCH(B98, '1_문헌특성'!D:D, 0))</f>
        <v>2</v>
      </c>
      <c r="B98" s="39">
        <v>1157</v>
      </c>
      <c r="C98" s="46" t="str">
        <f>VLOOKUP(B98,'1_문헌특성'!D:BF,2,0)</f>
        <v>Wang (2020)</v>
      </c>
      <c r="D98" s="46" t="str">
        <f>VLOOKUP(B98,'1_문헌특성'!D:BF,3,0)</f>
        <v>RCT</v>
      </c>
      <c r="E98" s="46" t="str">
        <f>VLOOKUP(B98,'1_문헌특성'!D:BF,7,0)</f>
        <v>부인종양</v>
      </c>
      <c r="F98" s="46" t="str">
        <f>VLOOKUP(B98,'1_문헌특성'!D:BF,8,0)</f>
        <v>자궁경부암</v>
      </c>
      <c r="G98" s="46" t="str">
        <f>VLOOKUP(B98,'1_문헌특성'!D:BF,9,0)</f>
        <v>자궁경부암(IB~IV)</v>
      </c>
      <c r="H98" s="46" t="str">
        <f>VLOOKUP(B98,'1_문헌특성'!D:BF,31,0)</f>
        <v>HT+CT+RT</v>
      </c>
      <c r="I98" s="46" t="str">
        <f>VLOOKUP(B98,'1_문헌특성'!D:BF,38,0)</f>
        <v>NRL-004 radiofrequency HT machine</v>
      </c>
      <c r="J98" s="46" t="str">
        <f>VLOOKUP(B98,'1_문헌특성'!D:BF,43,0)</f>
        <v>CT 후(첫 번째 EBRT 후 3주째) 시행</v>
      </c>
      <c r="K98" s="46" t="str">
        <f>VLOOKUP(B98,'1_문헌특성'!D:BF,51,0)</f>
        <v>CT+RT</v>
      </c>
      <c r="M98" s="32" t="s">
        <v>335</v>
      </c>
      <c r="N98" s="32" t="s">
        <v>345</v>
      </c>
      <c r="O98" s="32" t="s">
        <v>327</v>
      </c>
      <c r="Q98" s="32" t="s">
        <v>329</v>
      </c>
      <c r="R98" s="32">
        <v>182</v>
      </c>
      <c r="S98" s="32">
        <v>0</v>
      </c>
      <c r="T98" s="32">
        <v>191</v>
      </c>
      <c r="U98" s="32">
        <v>0</v>
      </c>
    </row>
    <row r="99" spans="1:22" x14ac:dyDescent="0.3">
      <c r="A99" s="32">
        <f>INDEX('1_문헌특성'!B:B, MATCH(B99, '1_문헌특성'!D:D, 0))</f>
        <v>2</v>
      </c>
      <c r="B99" s="39">
        <v>1157</v>
      </c>
      <c r="C99" s="46" t="str">
        <f>VLOOKUP(B99,'1_문헌특성'!D:BF,2,0)</f>
        <v>Wang (2020)</v>
      </c>
      <c r="D99" s="46" t="str">
        <f>VLOOKUP(B99,'1_문헌특성'!D:BF,3,0)</f>
        <v>RCT</v>
      </c>
      <c r="E99" s="46" t="str">
        <f>VLOOKUP(B99,'1_문헌특성'!D:BF,7,0)</f>
        <v>부인종양</v>
      </c>
      <c r="F99" s="46" t="str">
        <f>VLOOKUP(B99,'1_문헌특성'!D:BF,8,0)</f>
        <v>자궁경부암</v>
      </c>
      <c r="G99" s="46" t="str">
        <f>VLOOKUP(B99,'1_문헌특성'!D:BF,9,0)</f>
        <v>자궁경부암(IB~IV)</v>
      </c>
      <c r="H99" s="46" t="str">
        <f>VLOOKUP(B99,'1_문헌특성'!D:BF,31,0)</f>
        <v>HT+CT+RT</v>
      </c>
      <c r="I99" s="46" t="str">
        <f>VLOOKUP(B99,'1_문헌특성'!D:BF,38,0)</f>
        <v>NRL-004 radiofrequency HT machine</v>
      </c>
      <c r="J99" s="46" t="str">
        <f>VLOOKUP(B99,'1_문헌특성'!D:BF,43,0)</f>
        <v>CT 후(첫 번째 EBRT 후 3주째) 시행</v>
      </c>
      <c r="K99" s="46" t="str">
        <f>VLOOKUP(B99,'1_문헌특성'!D:BF,51,0)</f>
        <v>CT+RT</v>
      </c>
      <c r="M99" s="32" t="s">
        <v>336</v>
      </c>
      <c r="N99" s="32" t="s">
        <v>345</v>
      </c>
      <c r="O99" s="32" t="s">
        <v>327</v>
      </c>
      <c r="Q99" s="32" t="s">
        <v>329</v>
      </c>
      <c r="R99" s="32">
        <v>182</v>
      </c>
      <c r="S99" s="32">
        <v>5</v>
      </c>
      <c r="T99" s="32">
        <v>191</v>
      </c>
      <c r="U99" s="32">
        <v>5</v>
      </c>
    </row>
    <row r="100" spans="1:22" x14ac:dyDescent="0.3">
      <c r="A100" s="32">
        <f>INDEX('1_문헌특성'!B:B, MATCH(B100, '1_문헌특성'!D:D, 0))</f>
        <v>2</v>
      </c>
      <c r="B100" s="39">
        <v>1157</v>
      </c>
      <c r="C100" s="46" t="str">
        <f>VLOOKUP(B100,'1_문헌특성'!D:BF,2,0)</f>
        <v>Wang (2020)</v>
      </c>
      <c r="D100" s="46" t="str">
        <f>VLOOKUP(B100,'1_문헌특성'!D:BF,3,0)</f>
        <v>RCT</v>
      </c>
      <c r="E100" s="46" t="str">
        <f>VLOOKUP(B100,'1_문헌특성'!D:BF,7,0)</f>
        <v>부인종양</v>
      </c>
      <c r="F100" s="46" t="str">
        <f>VLOOKUP(B100,'1_문헌특성'!D:BF,8,0)</f>
        <v>자궁경부암</v>
      </c>
      <c r="G100" s="46" t="str">
        <f>VLOOKUP(B100,'1_문헌특성'!D:BF,9,0)</f>
        <v>자궁경부암(IB~IV)</v>
      </c>
      <c r="H100" s="46" t="str">
        <f>VLOOKUP(B100,'1_문헌특성'!D:BF,31,0)</f>
        <v>HT+CT+RT</v>
      </c>
      <c r="I100" s="46" t="str">
        <f>VLOOKUP(B100,'1_문헌특성'!D:BF,38,0)</f>
        <v>NRL-004 radiofrequency HT machine</v>
      </c>
      <c r="J100" s="46" t="str">
        <f>VLOOKUP(B100,'1_문헌특성'!D:BF,43,0)</f>
        <v>CT 후(첫 번째 EBRT 후 3주째) 시행</v>
      </c>
      <c r="K100" s="46" t="str">
        <f>VLOOKUP(B100,'1_문헌특성'!D:BF,51,0)</f>
        <v>CT+RT</v>
      </c>
      <c r="M100" s="32" t="s">
        <v>337</v>
      </c>
      <c r="N100" s="32" t="s">
        <v>345</v>
      </c>
      <c r="O100" s="32" t="s">
        <v>327</v>
      </c>
      <c r="Q100" s="32" t="s">
        <v>329</v>
      </c>
      <c r="R100" s="32">
        <v>182</v>
      </c>
      <c r="S100" s="32">
        <v>0</v>
      </c>
      <c r="T100" s="32">
        <v>191</v>
      </c>
      <c r="U100" s="32">
        <v>0</v>
      </c>
    </row>
    <row r="101" spans="1:22" x14ac:dyDescent="0.3">
      <c r="A101" s="32">
        <f>INDEX('1_문헌특성'!B:B, MATCH(B101, '1_문헌특성'!D:D, 0))</f>
        <v>2</v>
      </c>
      <c r="B101" s="39">
        <v>1157</v>
      </c>
      <c r="C101" s="46" t="str">
        <f>VLOOKUP(B101,'1_문헌특성'!D:BF,2,0)</f>
        <v>Wang (2020)</v>
      </c>
      <c r="D101" s="46" t="str">
        <f>VLOOKUP(B101,'1_문헌특성'!D:BF,3,0)</f>
        <v>RCT</v>
      </c>
      <c r="E101" s="46" t="str">
        <f>VLOOKUP(B101,'1_문헌특성'!D:BF,7,0)</f>
        <v>부인종양</v>
      </c>
      <c r="F101" s="46" t="str">
        <f>VLOOKUP(B101,'1_문헌특성'!D:BF,8,0)</f>
        <v>자궁경부암</v>
      </c>
      <c r="G101" s="46" t="str">
        <f>VLOOKUP(B101,'1_문헌특성'!D:BF,9,0)</f>
        <v>자궁경부암(IB~IV)</v>
      </c>
      <c r="H101" s="46" t="str">
        <f>VLOOKUP(B101,'1_문헌특성'!D:BF,31,0)</f>
        <v>HT+CT+RT</v>
      </c>
      <c r="I101" s="46" t="str">
        <f>VLOOKUP(B101,'1_문헌특성'!D:BF,38,0)</f>
        <v>NRL-004 radiofrequency HT machine</v>
      </c>
      <c r="J101" s="46" t="str">
        <f>VLOOKUP(B101,'1_문헌특성'!D:BF,43,0)</f>
        <v>CT 후(첫 번째 EBRT 후 3주째) 시행</v>
      </c>
      <c r="K101" s="46" t="str">
        <f>VLOOKUP(B101,'1_문헌특성'!D:BF,51,0)</f>
        <v>CT+RT</v>
      </c>
      <c r="M101" s="32" t="s">
        <v>338</v>
      </c>
      <c r="N101" s="32" t="s">
        <v>345</v>
      </c>
      <c r="O101" s="32" t="s">
        <v>327</v>
      </c>
      <c r="Q101" s="32" t="s">
        <v>329</v>
      </c>
      <c r="R101" s="32">
        <v>182</v>
      </c>
      <c r="S101" s="32">
        <v>0</v>
      </c>
      <c r="T101" s="32">
        <v>191</v>
      </c>
      <c r="U101" s="32">
        <v>0</v>
      </c>
    </row>
    <row r="102" spans="1:22" x14ac:dyDescent="0.3">
      <c r="A102" s="32">
        <f>INDEX('1_문헌특성'!B:B, MATCH(B102, '1_문헌특성'!D:D, 0))</f>
        <v>2</v>
      </c>
      <c r="B102" s="39">
        <v>1157</v>
      </c>
      <c r="C102" s="46" t="str">
        <f>VLOOKUP(B102,'1_문헌특성'!D:BF,2,0)</f>
        <v>Wang (2020)</v>
      </c>
      <c r="D102" s="46" t="str">
        <f>VLOOKUP(B102,'1_문헌특성'!D:BF,3,0)</f>
        <v>RCT</v>
      </c>
      <c r="E102" s="46" t="str">
        <f>VLOOKUP(B102,'1_문헌특성'!D:BF,7,0)</f>
        <v>부인종양</v>
      </c>
      <c r="F102" s="46" t="str">
        <f>VLOOKUP(B102,'1_문헌특성'!D:BF,8,0)</f>
        <v>자궁경부암</v>
      </c>
      <c r="G102" s="46" t="str">
        <f>VLOOKUP(B102,'1_문헌특성'!D:BF,9,0)</f>
        <v>자궁경부암(IB~IV)</v>
      </c>
      <c r="H102" s="46" t="str">
        <f>VLOOKUP(B102,'1_문헌특성'!D:BF,31,0)</f>
        <v>HT+CT+RT</v>
      </c>
      <c r="I102" s="46" t="str">
        <f>VLOOKUP(B102,'1_문헌특성'!D:BF,38,0)</f>
        <v>NRL-004 radiofrequency HT machine</v>
      </c>
      <c r="J102" s="46" t="str">
        <f>VLOOKUP(B102,'1_문헌특성'!D:BF,43,0)</f>
        <v>CT 후(첫 번째 EBRT 후 3주째) 시행</v>
      </c>
      <c r="K102" s="46" t="str">
        <f>VLOOKUP(B102,'1_문헌특성'!D:BF,51,0)</f>
        <v>CT+RT</v>
      </c>
      <c r="M102" s="32" t="s">
        <v>339</v>
      </c>
      <c r="N102" s="32" t="s">
        <v>345</v>
      </c>
      <c r="O102" s="32" t="s">
        <v>327</v>
      </c>
      <c r="Q102" s="32" t="s">
        <v>329</v>
      </c>
      <c r="R102" s="32">
        <v>182</v>
      </c>
      <c r="S102" s="32">
        <v>0</v>
      </c>
      <c r="T102" s="32">
        <v>191</v>
      </c>
      <c r="U102" s="32" t="s">
        <v>130</v>
      </c>
    </row>
    <row r="103" spans="1:22" x14ac:dyDescent="0.3">
      <c r="A103" s="32">
        <f>INDEX('1_문헌특성'!B:B, MATCH(B103, '1_문헌특성'!D:D, 0))</f>
        <v>2</v>
      </c>
      <c r="B103" s="39">
        <v>1157</v>
      </c>
      <c r="C103" s="46" t="str">
        <f>VLOOKUP(B103,'1_문헌특성'!D:BF,2,0)</f>
        <v>Wang (2020)</v>
      </c>
      <c r="D103" s="46" t="str">
        <f>VLOOKUP(B103,'1_문헌특성'!D:BF,3,0)</f>
        <v>RCT</v>
      </c>
      <c r="E103" s="46" t="str">
        <f>VLOOKUP(B103,'1_문헌특성'!D:BF,7,0)</f>
        <v>부인종양</v>
      </c>
      <c r="F103" s="46" t="str">
        <f>VLOOKUP(B103,'1_문헌특성'!D:BF,8,0)</f>
        <v>자궁경부암</v>
      </c>
      <c r="G103" s="46" t="str">
        <f>VLOOKUP(B103,'1_문헌특성'!D:BF,9,0)</f>
        <v>자궁경부암(IB~IV)</v>
      </c>
      <c r="H103" s="46" t="str">
        <f>VLOOKUP(B103,'1_문헌특성'!D:BF,31,0)</f>
        <v>HT+CT+RT</v>
      </c>
      <c r="I103" s="46" t="str">
        <f>VLOOKUP(B103,'1_문헌특성'!D:BF,38,0)</f>
        <v>NRL-004 radiofrequency HT machine</v>
      </c>
      <c r="J103" s="46" t="str">
        <f>VLOOKUP(B103,'1_문헌특성'!D:BF,43,0)</f>
        <v>CT 후(첫 번째 EBRT 후 3주째) 시행</v>
      </c>
      <c r="K103" s="46" t="str">
        <f>VLOOKUP(B103,'1_문헌특성'!D:BF,51,0)</f>
        <v>CT+RT</v>
      </c>
      <c r="M103" s="32" t="s">
        <v>340</v>
      </c>
      <c r="N103" s="32" t="s">
        <v>345</v>
      </c>
      <c r="O103" s="32" t="s">
        <v>327</v>
      </c>
      <c r="Q103" s="32" t="s">
        <v>329</v>
      </c>
      <c r="R103" s="32">
        <v>182</v>
      </c>
      <c r="S103" s="32">
        <v>0</v>
      </c>
      <c r="T103" s="32">
        <v>191</v>
      </c>
      <c r="U103" s="32" t="s">
        <v>130</v>
      </c>
    </row>
    <row r="104" spans="1:22" x14ac:dyDescent="0.3">
      <c r="A104" s="32">
        <f>INDEX('1_문헌특성'!B:B, MATCH(B104, '1_문헌특성'!D:D, 0))</f>
        <v>2</v>
      </c>
      <c r="B104" s="39">
        <v>1157</v>
      </c>
      <c r="C104" s="46" t="str">
        <f>VLOOKUP(B104,'1_문헌특성'!D:BF,2,0)</f>
        <v>Wang (2020)</v>
      </c>
      <c r="D104" s="46" t="str">
        <f>VLOOKUP(B104,'1_문헌특성'!D:BF,3,0)</f>
        <v>RCT</v>
      </c>
      <c r="E104" s="46" t="str">
        <f>VLOOKUP(B104,'1_문헌특성'!D:BF,7,0)</f>
        <v>부인종양</v>
      </c>
      <c r="F104" s="46" t="str">
        <f>VLOOKUP(B104,'1_문헌특성'!D:BF,8,0)</f>
        <v>자궁경부암</v>
      </c>
      <c r="G104" s="46" t="str">
        <f>VLOOKUP(B104,'1_문헌특성'!D:BF,9,0)</f>
        <v>자궁경부암(IB~IV)</v>
      </c>
      <c r="H104" s="46" t="str">
        <f>VLOOKUP(B104,'1_문헌특성'!D:BF,31,0)</f>
        <v>HT+CT+RT</v>
      </c>
      <c r="I104" s="46" t="str">
        <f>VLOOKUP(B104,'1_문헌특성'!D:BF,38,0)</f>
        <v>NRL-004 radiofrequency HT machine</v>
      </c>
      <c r="J104" s="46" t="str">
        <f>VLOOKUP(B104,'1_문헌특성'!D:BF,43,0)</f>
        <v>CT 후(첫 번째 EBRT 후 3주째) 시행</v>
      </c>
      <c r="K104" s="46" t="str">
        <f>VLOOKUP(B104,'1_문헌특성'!D:BF,51,0)</f>
        <v>CT+RT</v>
      </c>
      <c r="M104" s="32" t="s">
        <v>341</v>
      </c>
      <c r="N104" s="32" t="s">
        <v>345</v>
      </c>
      <c r="O104" s="32" t="s">
        <v>326</v>
      </c>
      <c r="Q104" s="32" t="s">
        <v>310</v>
      </c>
      <c r="R104" s="32">
        <v>182</v>
      </c>
      <c r="S104" s="32">
        <v>0</v>
      </c>
      <c r="T104" s="32">
        <v>191</v>
      </c>
      <c r="U104" s="32">
        <v>0</v>
      </c>
    </row>
    <row r="105" spans="1:22" x14ac:dyDescent="0.3">
      <c r="A105" s="32">
        <f>INDEX('1_문헌특성'!B:B, MATCH(B105, '1_문헌특성'!D:D, 0))</f>
        <v>2</v>
      </c>
      <c r="B105" s="39">
        <v>1157</v>
      </c>
      <c r="C105" s="46" t="str">
        <f>VLOOKUP(B105,'1_문헌특성'!D:BF,2,0)</f>
        <v>Wang (2020)</v>
      </c>
      <c r="D105" s="46" t="str">
        <f>VLOOKUP(B105,'1_문헌특성'!D:BF,3,0)</f>
        <v>RCT</v>
      </c>
      <c r="E105" s="46" t="str">
        <f>VLOOKUP(B105,'1_문헌특성'!D:BF,7,0)</f>
        <v>부인종양</v>
      </c>
      <c r="F105" s="46" t="str">
        <f>VLOOKUP(B105,'1_문헌특성'!D:BF,8,0)</f>
        <v>자궁경부암</v>
      </c>
      <c r="G105" s="46" t="str">
        <f>VLOOKUP(B105,'1_문헌특성'!D:BF,9,0)</f>
        <v>자궁경부암(IB~IV)</v>
      </c>
      <c r="H105" s="46" t="str">
        <f>VLOOKUP(B105,'1_문헌특성'!D:BF,31,0)</f>
        <v>HT+CT+RT</v>
      </c>
      <c r="I105" s="46" t="str">
        <f>VLOOKUP(B105,'1_문헌특성'!D:BF,38,0)</f>
        <v>NRL-004 radiofrequency HT machine</v>
      </c>
      <c r="J105" s="46" t="str">
        <f>VLOOKUP(B105,'1_문헌특성'!D:BF,43,0)</f>
        <v>CT 후(첫 번째 EBRT 후 3주째) 시행</v>
      </c>
      <c r="K105" s="46" t="str">
        <f>VLOOKUP(B105,'1_문헌특성'!D:BF,51,0)</f>
        <v>CT+RT</v>
      </c>
      <c r="M105" s="32" t="s">
        <v>342</v>
      </c>
      <c r="N105" s="32" t="s">
        <v>345</v>
      </c>
      <c r="O105" s="32" t="s">
        <v>326</v>
      </c>
      <c r="Q105" s="32" t="s">
        <v>310</v>
      </c>
      <c r="R105" s="32">
        <v>182</v>
      </c>
      <c r="S105" s="32">
        <v>0</v>
      </c>
      <c r="T105" s="32">
        <v>191</v>
      </c>
      <c r="U105" s="32">
        <v>0</v>
      </c>
    </row>
    <row r="106" spans="1:22" x14ac:dyDescent="0.3">
      <c r="A106" s="32">
        <f>INDEX('1_문헌특성'!B:B, MATCH(B106, '1_문헌특성'!D:D, 0))</f>
        <v>2</v>
      </c>
      <c r="B106" s="39">
        <v>1157</v>
      </c>
      <c r="C106" s="46" t="str">
        <f>VLOOKUP(B106,'1_문헌특성'!D:BF,2,0)</f>
        <v>Wang (2020)</v>
      </c>
      <c r="D106" s="46" t="str">
        <f>VLOOKUP(B106,'1_문헌특성'!D:BF,3,0)</f>
        <v>RCT</v>
      </c>
      <c r="E106" s="46" t="str">
        <f>VLOOKUP(B106,'1_문헌특성'!D:BF,7,0)</f>
        <v>부인종양</v>
      </c>
      <c r="F106" s="46" t="str">
        <f>VLOOKUP(B106,'1_문헌특성'!D:BF,8,0)</f>
        <v>자궁경부암</v>
      </c>
      <c r="G106" s="46" t="str">
        <f>VLOOKUP(B106,'1_문헌특성'!D:BF,9,0)</f>
        <v>자궁경부암(IB~IV)</v>
      </c>
      <c r="H106" s="46" t="str">
        <f>VLOOKUP(B106,'1_문헌특성'!D:BF,31,0)</f>
        <v>HT+CT+RT</v>
      </c>
      <c r="I106" s="46" t="str">
        <f>VLOOKUP(B106,'1_문헌특성'!D:BF,38,0)</f>
        <v>NRL-004 radiofrequency HT machine</v>
      </c>
      <c r="J106" s="46" t="str">
        <f>VLOOKUP(B106,'1_문헌특성'!D:BF,43,0)</f>
        <v>CT 후(첫 번째 EBRT 후 3주째) 시행</v>
      </c>
      <c r="K106" s="46" t="str">
        <f>VLOOKUP(B106,'1_문헌특성'!D:BF,51,0)</f>
        <v>CT+RT</v>
      </c>
      <c r="M106" s="32" t="s">
        <v>346</v>
      </c>
      <c r="N106" s="32" t="s">
        <v>328</v>
      </c>
      <c r="O106" s="32" t="s">
        <v>327</v>
      </c>
      <c r="Q106" s="32" t="s">
        <v>329</v>
      </c>
      <c r="R106" s="32">
        <v>217</v>
      </c>
      <c r="S106" s="32">
        <v>66</v>
      </c>
      <c r="T106" s="32">
        <v>218</v>
      </c>
      <c r="U106" s="32">
        <v>59</v>
      </c>
      <c r="V106" s="32">
        <v>0.80900000000000005</v>
      </c>
    </row>
    <row r="107" spans="1:22" x14ac:dyDescent="0.3">
      <c r="A107" s="32">
        <f>INDEX('1_문헌특성'!B:B, MATCH(B107, '1_문헌특성'!D:D, 0))</f>
        <v>2</v>
      </c>
      <c r="B107" s="39">
        <v>1157</v>
      </c>
      <c r="C107" s="46" t="str">
        <f>VLOOKUP(B107,'1_문헌특성'!D:BF,2,0)</f>
        <v>Wang (2020)</v>
      </c>
      <c r="D107" s="46" t="str">
        <f>VLOOKUP(B107,'1_문헌특성'!D:BF,3,0)</f>
        <v>RCT</v>
      </c>
      <c r="E107" s="46" t="str">
        <f>VLOOKUP(B107,'1_문헌특성'!D:BF,7,0)</f>
        <v>부인종양</v>
      </c>
      <c r="F107" s="46" t="str">
        <f>VLOOKUP(B107,'1_문헌특성'!D:BF,8,0)</f>
        <v>자궁경부암</v>
      </c>
      <c r="G107" s="46" t="str">
        <f>VLOOKUP(B107,'1_문헌특성'!D:BF,9,0)</f>
        <v>자궁경부암(IB~IV)</v>
      </c>
      <c r="H107" s="46" t="str">
        <f>VLOOKUP(B107,'1_문헌특성'!D:BF,31,0)</f>
        <v>HT+CT+RT</v>
      </c>
      <c r="I107" s="46" t="str">
        <f>VLOOKUP(B107,'1_문헌특성'!D:BF,38,0)</f>
        <v>NRL-004 radiofrequency HT machine</v>
      </c>
      <c r="J107" s="46" t="str">
        <f>VLOOKUP(B107,'1_문헌특성'!D:BF,43,0)</f>
        <v>CT 후(첫 번째 EBRT 후 3주째) 시행</v>
      </c>
      <c r="K107" s="46" t="str">
        <f>VLOOKUP(B107,'1_문헌특성'!D:BF,51,0)</f>
        <v>CT+RT</v>
      </c>
      <c r="M107" s="32" t="s">
        <v>347</v>
      </c>
      <c r="N107" s="32" t="s">
        <v>328</v>
      </c>
      <c r="O107" s="32" t="s">
        <v>327</v>
      </c>
      <c r="Q107" s="32" t="s">
        <v>329</v>
      </c>
      <c r="R107" s="32">
        <v>217</v>
      </c>
      <c r="S107" s="32">
        <v>26</v>
      </c>
      <c r="T107" s="32">
        <v>218</v>
      </c>
      <c r="U107" s="32">
        <v>38</v>
      </c>
      <c r="V107" s="32">
        <v>9.7000000000000003E-2</v>
      </c>
    </row>
    <row r="108" spans="1:22" x14ac:dyDescent="0.3">
      <c r="A108" s="32">
        <f>INDEX('1_문헌특성'!B:B, MATCH(B108, '1_문헌특성'!D:D, 0))</f>
        <v>2</v>
      </c>
      <c r="B108" s="39">
        <v>1157</v>
      </c>
      <c r="C108" s="46" t="str">
        <f>VLOOKUP(B108,'1_문헌특성'!D:BF,2,0)</f>
        <v>Wang (2020)</v>
      </c>
      <c r="D108" s="46" t="str">
        <f>VLOOKUP(B108,'1_문헌특성'!D:BF,3,0)</f>
        <v>RCT</v>
      </c>
      <c r="E108" s="46" t="str">
        <f>VLOOKUP(B108,'1_문헌특성'!D:BF,7,0)</f>
        <v>부인종양</v>
      </c>
      <c r="F108" s="46" t="str">
        <f>VLOOKUP(B108,'1_문헌특성'!D:BF,8,0)</f>
        <v>자궁경부암</v>
      </c>
      <c r="G108" s="46" t="str">
        <f>VLOOKUP(B108,'1_문헌특성'!D:BF,9,0)</f>
        <v>자궁경부암(IB~IV)</v>
      </c>
      <c r="H108" s="46" t="str">
        <f>VLOOKUP(B108,'1_문헌특성'!D:BF,31,0)</f>
        <v>HT+CT+RT</v>
      </c>
      <c r="I108" s="46" t="str">
        <f>VLOOKUP(B108,'1_문헌특성'!D:BF,38,0)</f>
        <v>NRL-004 radiofrequency HT machine</v>
      </c>
      <c r="J108" s="46" t="str">
        <f>VLOOKUP(B108,'1_문헌특성'!D:BF,43,0)</f>
        <v>CT 후(첫 번째 EBRT 후 3주째) 시행</v>
      </c>
      <c r="K108" s="46" t="str">
        <f>VLOOKUP(B108,'1_문헌특성'!D:BF,51,0)</f>
        <v>CT+RT</v>
      </c>
      <c r="M108" s="32" t="s">
        <v>348</v>
      </c>
      <c r="N108" s="32" t="s">
        <v>328</v>
      </c>
      <c r="O108" s="32" t="s">
        <v>327</v>
      </c>
      <c r="Q108" s="32" t="s">
        <v>329</v>
      </c>
      <c r="R108" s="32">
        <v>217</v>
      </c>
      <c r="S108" s="32">
        <v>32</v>
      </c>
      <c r="T108" s="32">
        <v>218</v>
      </c>
      <c r="U108" s="32">
        <v>33</v>
      </c>
      <c r="V108" s="32">
        <v>0.315</v>
      </c>
    </row>
    <row r="109" spans="1:22" ht="36" x14ac:dyDescent="0.3">
      <c r="A109" s="32">
        <f>INDEX('1_문헌특성'!B:B, MATCH(B109, '1_문헌특성'!D:D, 0))</f>
        <v>2</v>
      </c>
      <c r="B109" s="39">
        <v>1157</v>
      </c>
      <c r="C109" s="46" t="str">
        <f>VLOOKUP(B109,'1_문헌특성'!D:BF,2,0)</f>
        <v>Wang (2020)</v>
      </c>
      <c r="D109" s="46" t="str">
        <f>VLOOKUP(B109,'1_문헌특성'!D:BF,3,0)</f>
        <v>RCT</v>
      </c>
      <c r="E109" s="46" t="str">
        <f>VLOOKUP(B109,'1_문헌특성'!D:BF,7,0)</f>
        <v>부인종양</v>
      </c>
      <c r="F109" s="46" t="str">
        <f>VLOOKUP(B109,'1_문헌특성'!D:BF,8,0)</f>
        <v>자궁경부암</v>
      </c>
      <c r="G109" s="46" t="str">
        <f>VLOOKUP(B109,'1_문헌특성'!D:BF,9,0)</f>
        <v>자궁경부암(IB~IV)</v>
      </c>
      <c r="H109" s="46" t="str">
        <f>VLOOKUP(B109,'1_문헌특성'!D:BF,31,0)</f>
        <v>HT+CT+RT</v>
      </c>
      <c r="I109" s="46" t="str">
        <f>VLOOKUP(B109,'1_문헌특성'!D:BF,38,0)</f>
        <v>NRL-004 radiofrequency HT machine</v>
      </c>
      <c r="J109" s="46" t="str">
        <f>VLOOKUP(B109,'1_문헌특성'!D:BF,43,0)</f>
        <v>CT 후(첫 번째 EBRT 후 3주째) 시행</v>
      </c>
      <c r="K109" s="46" t="str">
        <f>VLOOKUP(B109,'1_문헌특성'!D:BF,51,0)</f>
        <v>CT+RT</v>
      </c>
      <c r="M109" s="49" t="s">
        <v>349</v>
      </c>
      <c r="N109" s="32" t="s">
        <v>328</v>
      </c>
      <c r="O109" s="32" t="s">
        <v>327</v>
      </c>
      <c r="Q109" s="32" t="s">
        <v>329</v>
      </c>
      <c r="R109" s="32">
        <v>217</v>
      </c>
      <c r="S109" s="32">
        <v>28</v>
      </c>
      <c r="T109" s="32">
        <v>218</v>
      </c>
      <c r="U109" s="32">
        <v>20</v>
      </c>
      <c r="V109" s="32">
        <v>1</v>
      </c>
    </row>
    <row r="110" spans="1:22" x14ac:dyDescent="0.3">
      <c r="A110" s="32">
        <f>INDEX('1_문헌특성'!B:B, MATCH(B110, '1_문헌특성'!D:D, 0))</f>
        <v>2</v>
      </c>
      <c r="B110" s="39">
        <v>1157</v>
      </c>
      <c r="C110" s="46" t="str">
        <f>VLOOKUP(B110,'1_문헌특성'!D:BF,2,0)</f>
        <v>Wang (2020)</v>
      </c>
      <c r="D110" s="46" t="str">
        <f>VLOOKUP(B110,'1_문헌특성'!D:BF,3,0)</f>
        <v>RCT</v>
      </c>
      <c r="E110" s="46" t="str">
        <f>VLOOKUP(B110,'1_문헌특성'!D:BF,7,0)</f>
        <v>부인종양</v>
      </c>
      <c r="F110" s="46" t="str">
        <f>VLOOKUP(B110,'1_문헌특성'!D:BF,8,0)</f>
        <v>자궁경부암</v>
      </c>
      <c r="G110" s="46" t="str">
        <f>VLOOKUP(B110,'1_문헌특성'!D:BF,9,0)</f>
        <v>자궁경부암(IB~IV)</v>
      </c>
      <c r="H110" s="46" t="str">
        <f>VLOOKUP(B110,'1_문헌특성'!D:BF,31,0)</f>
        <v>HT+CT+RT</v>
      </c>
      <c r="I110" s="46" t="str">
        <f>VLOOKUP(B110,'1_문헌특성'!D:BF,38,0)</f>
        <v>NRL-004 radiofrequency HT machine</v>
      </c>
      <c r="J110" s="46" t="str">
        <f>VLOOKUP(B110,'1_문헌특성'!D:BF,43,0)</f>
        <v>CT 후(첫 번째 EBRT 후 3주째) 시행</v>
      </c>
      <c r="K110" s="46" t="str">
        <f>VLOOKUP(B110,'1_문헌특성'!D:BF,51,0)</f>
        <v>CT+RT</v>
      </c>
      <c r="M110" s="32" t="s">
        <v>350</v>
      </c>
      <c r="N110" s="32" t="s">
        <v>328</v>
      </c>
      <c r="O110" s="32" t="s">
        <v>327</v>
      </c>
      <c r="Q110" s="32" t="s">
        <v>329</v>
      </c>
      <c r="R110" s="32">
        <v>217</v>
      </c>
      <c r="S110" s="32">
        <v>26</v>
      </c>
      <c r="T110" s="32">
        <v>218</v>
      </c>
      <c r="U110" s="32">
        <v>20</v>
      </c>
      <c r="V110" s="32">
        <v>0.17399999999999999</v>
      </c>
    </row>
    <row r="111" spans="1:22" x14ac:dyDescent="0.3">
      <c r="A111" s="32">
        <f>INDEX('1_문헌특성'!B:B, MATCH(B111, '1_문헌특성'!D:D, 0))</f>
        <v>2</v>
      </c>
      <c r="B111" s="39">
        <v>1157</v>
      </c>
      <c r="C111" s="46" t="str">
        <f>VLOOKUP(B111,'1_문헌특성'!D:BF,2,0)</f>
        <v>Wang (2020)</v>
      </c>
      <c r="D111" s="46" t="str">
        <f>VLOOKUP(B111,'1_문헌특성'!D:BF,3,0)</f>
        <v>RCT</v>
      </c>
      <c r="E111" s="46" t="str">
        <f>VLOOKUP(B111,'1_문헌특성'!D:BF,7,0)</f>
        <v>부인종양</v>
      </c>
      <c r="F111" s="46" t="str">
        <f>VLOOKUP(B111,'1_문헌특성'!D:BF,8,0)</f>
        <v>자궁경부암</v>
      </c>
      <c r="G111" s="46" t="str">
        <f>VLOOKUP(B111,'1_문헌특성'!D:BF,9,0)</f>
        <v>자궁경부암(IB~IV)</v>
      </c>
      <c r="H111" s="46" t="str">
        <f>VLOOKUP(B111,'1_문헌특성'!D:BF,31,0)</f>
        <v>HT+CT+RT</v>
      </c>
      <c r="I111" s="46" t="str">
        <f>VLOOKUP(B111,'1_문헌특성'!D:BF,38,0)</f>
        <v>NRL-004 radiofrequency HT machine</v>
      </c>
      <c r="J111" s="46" t="str">
        <f>VLOOKUP(B111,'1_문헌특성'!D:BF,43,0)</f>
        <v>CT 후(첫 번째 EBRT 후 3주째) 시행</v>
      </c>
      <c r="K111" s="46" t="str">
        <f>VLOOKUP(B111,'1_문헌특성'!D:BF,51,0)</f>
        <v>CT+RT</v>
      </c>
      <c r="M111" s="32" t="s">
        <v>351</v>
      </c>
      <c r="N111" s="32" t="s">
        <v>328</v>
      </c>
      <c r="O111" s="32" t="s">
        <v>327</v>
      </c>
      <c r="Q111" s="32" t="s">
        <v>329</v>
      </c>
      <c r="R111" s="32">
        <v>217</v>
      </c>
      <c r="S111" s="32">
        <v>36</v>
      </c>
      <c r="T111" s="32">
        <v>218</v>
      </c>
      <c r="U111" s="32">
        <v>47</v>
      </c>
      <c r="V111" s="32">
        <v>0.32900000000000001</v>
      </c>
    </row>
    <row r="112" spans="1:22" x14ac:dyDescent="0.3">
      <c r="A112" s="32">
        <f>INDEX('1_문헌특성'!B:B, MATCH(B112, '1_문헌특성'!D:D, 0))</f>
        <v>2</v>
      </c>
      <c r="B112" s="39">
        <v>1157</v>
      </c>
      <c r="C112" s="46" t="str">
        <f>VLOOKUP(B112,'1_문헌특성'!D:BF,2,0)</f>
        <v>Wang (2020)</v>
      </c>
      <c r="D112" s="46" t="str">
        <f>VLOOKUP(B112,'1_문헌특성'!D:BF,3,0)</f>
        <v>RCT</v>
      </c>
      <c r="E112" s="46" t="str">
        <f>VLOOKUP(B112,'1_문헌특성'!D:BF,7,0)</f>
        <v>부인종양</v>
      </c>
      <c r="F112" s="46" t="str">
        <f>VLOOKUP(B112,'1_문헌특성'!D:BF,8,0)</f>
        <v>자궁경부암</v>
      </c>
      <c r="G112" s="46" t="str">
        <f>VLOOKUP(B112,'1_문헌특성'!D:BF,9,0)</f>
        <v>자궁경부암(IB~IV)</v>
      </c>
      <c r="H112" s="46" t="str">
        <f>VLOOKUP(B112,'1_문헌특성'!D:BF,31,0)</f>
        <v>HT+CT+RT</v>
      </c>
      <c r="I112" s="46" t="str">
        <f>VLOOKUP(B112,'1_문헌특성'!D:BF,38,0)</f>
        <v>NRL-004 radiofrequency HT machine</v>
      </c>
      <c r="J112" s="46" t="str">
        <f>VLOOKUP(B112,'1_문헌특성'!D:BF,43,0)</f>
        <v>CT 후(첫 번째 EBRT 후 3주째) 시행</v>
      </c>
      <c r="K112" s="46" t="str">
        <f>VLOOKUP(B112,'1_문헌특성'!D:BF,51,0)</f>
        <v>CT+RT</v>
      </c>
      <c r="M112" s="32" t="s">
        <v>352</v>
      </c>
      <c r="N112" s="32" t="s">
        <v>328</v>
      </c>
      <c r="O112" s="32" t="s">
        <v>327</v>
      </c>
      <c r="Q112" s="32" t="s">
        <v>329</v>
      </c>
      <c r="R112" s="32">
        <v>217</v>
      </c>
      <c r="S112" s="32">
        <v>57</v>
      </c>
      <c r="T112" s="32">
        <v>218</v>
      </c>
      <c r="U112" s="32">
        <v>51</v>
      </c>
      <c r="V112" s="32">
        <v>0.627</v>
      </c>
    </row>
    <row r="113" spans="1:22" x14ac:dyDescent="0.3">
      <c r="A113" s="32">
        <f>INDEX('1_문헌특성'!B:B, MATCH(B113, '1_문헌특성'!D:D, 0))</f>
        <v>2</v>
      </c>
      <c r="B113" s="39">
        <v>1157</v>
      </c>
      <c r="C113" s="46" t="str">
        <f>VLOOKUP(B113,'1_문헌특성'!D:BF,2,0)</f>
        <v>Wang (2020)</v>
      </c>
      <c r="D113" s="46" t="str">
        <f>VLOOKUP(B113,'1_문헌특성'!D:BF,3,0)</f>
        <v>RCT</v>
      </c>
      <c r="E113" s="46" t="str">
        <f>VLOOKUP(B113,'1_문헌특성'!D:BF,7,0)</f>
        <v>부인종양</v>
      </c>
      <c r="F113" s="46" t="str">
        <f>VLOOKUP(B113,'1_문헌특성'!D:BF,8,0)</f>
        <v>자궁경부암</v>
      </c>
      <c r="G113" s="46" t="str">
        <f>VLOOKUP(B113,'1_문헌특성'!D:BF,9,0)</f>
        <v>자궁경부암(IB~IV)</v>
      </c>
      <c r="H113" s="46" t="str">
        <f>VLOOKUP(B113,'1_문헌특성'!D:BF,31,0)</f>
        <v>HT+CT+RT</v>
      </c>
      <c r="I113" s="46" t="str">
        <f>VLOOKUP(B113,'1_문헌특성'!D:BF,38,0)</f>
        <v>NRL-004 radiofrequency HT machine</v>
      </c>
      <c r="J113" s="46" t="str">
        <f>VLOOKUP(B113,'1_문헌특성'!D:BF,43,0)</f>
        <v>CT 후(첫 번째 EBRT 후 3주째) 시행</v>
      </c>
      <c r="K113" s="46" t="str">
        <f>VLOOKUP(B113,'1_문헌특성'!D:BF,51,0)</f>
        <v>CT+RT</v>
      </c>
      <c r="M113" s="32" t="s">
        <v>353</v>
      </c>
      <c r="N113" s="32" t="s">
        <v>328</v>
      </c>
      <c r="O113" s="32" t="s">
        <v>327</v>
      </c>
      <c r="Q113" s="32" t="s">
        <v>329</v>
      </c>
      <c r="R113" s="32">
        <v>217</v>
      </c>
      <c r="S113" s="32">
        <v>5</v>
      </c>
      <c r="T113" s="32">
        <v>218</v>
      </c>
      <c r="U113" s="32">
        <v>8</v>
      </c>
      <c r="V113" s="32">
        <v>0.34699999999999998</v>
      </c>
    </row>
    <row r="114" spans="1:22" x14ac:dyDescent="0.3">
      <c r="A114" s="32">
        <f>INDEX('1_문헌특성'!B:B, MATCH(B114, '1_문헌특성'!D:D, 0))</f>
        <v>2</v>
      </c>
      <c r="B114" s="39">
        <v>1157</v>
      </c>
      <c r="C114" s="46" t="str">
        <f>VLOOKUP(B114,'1_문헌특성'!D:BF,2,0)</f>
        <v>Wang (2020)</v>
      </c>
      <c r="D114" s="46" t="str">
        <f>VLOOKUP(B114,'1_문헌특성'!D:BF,3,0)</f>
        <v>RCT</v>
      </c>
      <c r="E114" s="46" t="str">
        <f>VLOOKUP(B114,'1_문헌특성'!D:BF,7,0)</f>
        <v>부인종양</v>
      </c>
      <c r="F114" s="46" t="str">
        <f>VLOOKUP(B114,'1_문헌특성'!D:BF,8,0)</f>
        <v>자궁경부암</v>
      </c>
      <c r="G114" s="46" t="str">
        <f>VLOOKUP(B114,'1_문헌특성'!D:BF,9,0)</f>
        <v>자궁경부암(IB~IV)</v>
      </c>
      <c r="H114" s="46" t="str">
        <f>VLOOKUP(B114,'1_문헌특성'!D:BF,31,0)</f>
        <v>HT+CT+RT</v>
      </c>
      <c r="I114" s="46" t="str">
        <f>VLOOKUP(B114,'1_문헌특성'!D:BF,38,0)</f>
        <v>NRL-004 radiofrequency HT machine</v>
      </c>
      <c r="J114" s="46" t="str">
        <f>VLOOKUP(B114,'1_문헌특성'!D:BF,43,0)</f>
        <v>CT 후(첫 번째 EBRT 후 3주째) 시행</v>
      </c>
      <c r="K114" s="46" t="str">
        <f>VLOOKUP(B114,'1_문헌특성'!D:BF,51,0)</f>
        <v>CT+RT</v>
      </c>
      <c r="M114" s="32" t="s">
        <v>354</v>
      </c>
      <c r="N114" s="32" t="s">
        <v>328</v>
      </c>
      <c r="O114" s="32" t="s">
        <v>327</v>
      </c>
      <c r="Q114" s="32" t="s">
        <v>329</v>
      </c>
      <c r="R114" s="32">
        <v>217</v>
      </c>
      <c r="S114" s="32">
        <v>19</v>
      </c>
      <c r="T114" s="32">
        <v>218</v>
      </c>
      <c r="U114" s="32">
        <v>13</v>
      </c>
      <c r="V114" s="32">
        <v>0.106</v>
      </c>
    </row>
    <row r="115" spans="1:22" x14ac:dyDescent="0.3">
      <c r="A115" s="32">
        <f>INDEX('1_문헌특성'!B:B, MATCH(B115, '1_문헌특성'!D:D, 0))</f>
        <v>2</v>
      </c>
      <c r="B115" s="39">
        <v>1157</v>
      </c>
      <c r="C115" s="46" t="str">
        <f>VLOOKUP(B115,'1_문헌특성'!D:BF,2,0)</f>
        <v>Wang (2020)</v>
      </c>
      <c r="D115" s="46" t="str">
        <f>VLOOKUP(B115,'1_문헌특성'!D:BF,3,0)</f>
        <v>RCT</v>
      </c>
      <c r="E115" s="46" t="str">
        <f>VLOOKUP(B115,'1_문헌특성'!D:BF,7,0)</f>
        <v>부인종양</v>
      </c>
      <c r="F115" s="46" t="str">
        <f>VLOOKUP(B115,'1_문헌특성'!D:BF,8,0)</f>
        <v>자궁경부암</v>
      </c>
      <c r="G115" s="46" t="str">
        <f>VLOOKUP(B115,'1_문헌특성'!D:BF,9,0)</f>
        <v>자궁경부암(IB~IV)</v>
      </c>
      <c r="H115" s="46" t="str">
        <f>VLOOKUP(B115,'1_문헌특성'!D:BF,31,0)</f>
        <v>HT+CT+RT</v>
      </c>
      <c r="I115" s="46" t="str">
        <f>VLOOKUP(B115,'1_문헌특성'!D:BF,38,0)</f>
        <v>NRL-004 radiofrequency HT machine</v>
      </c>
      <c r="J115" s="46" t="str">
        <f>VLOOKUP(B115,'1_문헌특성'!D:BF,43,0)</f>
        <v>CT 후(첫 번째 EBRT 후 3주째) 시행</v>
      </c>
      <c r="K115" s="46" t="str">
        <f>VLOOKUP(B115,'1_문헌특성'!D:BF,51,0)</f>
        <v>CT+RT</v>
      </c>
      <c r="M115" s="32" t="s">
        <v>355</v>
      </c>
      <c r="N115" s="32" t="s">
        <v>328</v>
      </c>
      <c r="O115" s="32" t="s">
        <v>327</v>
      </c>
      <c r="Q115" s="32" t="s">
        <v>329</v>
      </c>
      <c r="R115" s="32">
        <v>217</v>
      </c>
      <c r="S115" s="32">
        <v>0</v>
      </c>
      <c r="T115" s="32">
        <v>218</v>
      </c>
      <c r="U115" s="32" t="s">
        <v>130</v>
      </c>
    </row>
    <row r="116" spans="1:22" x14ac:dyDescent="0.3">
      <c r="A116" s="32">
        <f>INDEX('1_문헌특성'!B:B, MATCH(B116, '1_문헌특성'!D:D, 0))</f>
        <v>2</v>
      </c>
      <c r="B116" s="39">
        <v>1157</v>
      </c>
      <c r="C116" s="46" t="str">
        <f>VLOOKUP(B116,'1_문헌특성'!D:BF,2,0)</f>
        <v>Wang (2020)</v>
      </c>
      <c r="D116" s="46" t="str">
        <f>VLOOKUP(B116,'1_문헌특성'!D:BF,3,0)</f>
        <v>RCT</v>
      </c>
      <c r="E116" s="46" t="str">
        <f>VLOOKUP(B116,'1_문헌특성'!D:BF,7,0)</f>
        <v>부인종양</v>
      </c>
      <c r="F116" s="46" t="str">
        <f>VLOOKUP(B116,'1_문헌특성'!D:BF,8,0)</f>
        <v>자궁경부암</v>
      </c>
      <c r="G116" s="46" t="str">
        <f>VLOOKUP(B116,'1_문헌특성'!D:BF,9,0)</f>
        <v>자궁경부암(IB~IV)</v>
      </c>
      <c r="H116" s="46" t="str">
        <f>VLOOKUP(B116,'1_문헌특성'!D:BF,31,0)</f>
        <v>HT+CT+RT</v>
      </c>
      <c r="I116" s="46" t="str">
        <f>VLOOKUP(B116,'1_문헌특성'!D:BF,38,0)</f>
        <v>NRL-004 radiofrequency HT machine</v>
      </c>
      <c r="J116" s="46" t="str">
        <f>VLOOKUP(B116,'1_문헌특성'!D:BF,43,0)</f>
        <v>CT 후(첫 번째 EBRT 후 3주째) 시행</v>
      </c>
      <c r="K116" s="46" t="str">
        <f>VLOOKUP(B116,'1_문헌특성'!D:BF,51,0)</f>
        <v>CT+RT</v>
      </c>
      <c r="M116" s="32" t="s">
        <v>356</v>
      </c>
      <c r="N116" s="32" t="s">
        <v>328</v>
      </c>
      <c r="O116" s="32" t="s">
        <v>327</v>
      </c>
      <c r="Q116" s="32" t="s">
        <v>329</v>
      </c>
      <c r="R116" s="32">
        <v>217</v>
      </c>
      <c r="S116" s="32">
        <v>0</v>
      </c>
      <c r="T116" s="32">
        <v>218</v>
      </c>
      <c r="U116" s="32" t="s">
        <v>130</v>
      </c>
    </row>
    <row r="117" spans="1:22" x14ac:dyDescent="0.3">
      <c r="A117" s="32">
        <f>INDEX('1_문헌특성'!B:B, MATCH(B117, '1_문헌특성'!D:D, 0))</f>
        <v>2</v>
      </c>
      <c r="B117" s="39">
        <v>1157</v>
      </c>
      <c r="C117" s="46" t="str">
        <f>VLOOKUP(B117,'1_문헌특성'!D:BF,2,0)</f>
        <v>Wang (2020)</v>
      </c>
      <c r="D117" s="46" t="str">
        <f>VLOOKUP(B117,'1_문헌특성'!D:BF,3,0)</f>
        <v>RCT</v>
      </c>
      <c r="E117" s="46" t="str">
        <f>VLOOKUP(B117,'1_문헌특성'!D:BF,7,0)</f>
        <v>부인종양</v>
      </c>
      <c r="F117" s="46" t="str">
        <f>VLOOKUP(B117,'1_문헌특성'!D:BF,8,0)</f>
        <v>자궁경부암</v>
      </c>
      <c r="G117" s="46" t="str">
        <f>VLOOKUP(B117,'1_문헌특성'!D:BF,9,0)</f>
        <v>자궁경부암(IB~IV)</v>
      </c>
      <c r="H117" s="46" t="str">
        <f>VLOOKUP(B117,'1_문헌특성'!D:BF,31,0)</f>
        <v>HT+CT+RT</v>
      </c>
      <c r="I117" s="46" t="str">
        <f>VLOOKUP(B117,'1_문헌특성'!D:BF,38,0)</f>
        <v>NRL-004 radiofrequency HT machine</v>
      </c>
      <c r="J117" s="46" t="str">
        <f>VLOOKUP(B117,'1_문헌특성'!D:BF,43,0)</f>
        <v>CT 후(첫 번째 EBRT 후 3주째) 시행</v>
      </c>
      <c r="K117" s="46" t="str">
        <f>VLOOKUP(B117,'1_문헌특성'!D:BF,51,0)</f>
        <v>CT+RT</v>
      </c>
      <c r="M117" s="32" t="s">
        <v>357</v>
      </c>
      <c r="N117" s="32" t="s">
        <v>328</v>
      </c>
      <c r="O117" s="32" t="s">
        <v>326</v>
      </c>
      <c r="Q117" s="32" t="s">
        <v>310</v>
      </c>
      <c r="R117" s="32">
        <v>217</v>
      </c>
      <c r="S117" s="32">
        <v>23</v>
      </c>
      <c r="T117" s="32">
        <v>218</v>
      </c>
      <c r="U117" s="32">
        <v>20</v>
      </c>
      <c r="V117" s="32">
        <v>0.13500000000000001</v>
      </c>
    </row>
    <row r="118" spans="1:22" x14ac:dyDescent="0.3">
      <c r="A118" s="32">
        <f>INDEX('1_문헌특성'!B:B, MATCH(B118, '1_문헌특성'!D:D, 0))</f>
        <v>2</v>
      </c>
      <c r="B118" s="39">
        <v>1157</v>
      </c>
      <c r="C118" s="46" t="str">
        <f>VLOOKUP(B118,'1_문헌특성'!D:BF,2,0)</f>
        <v>Wang (2020)</v>
      </c>
      <c r="D118" s="46" t="str">
        <f>VLOOKUP(B118,'1_문헌특성'!D:BF,3,0)</f>
        <v>RCT</v>
      </c>
      <c r="E118" s="46" t="str">
        <f>VLOOKUP(B118,'1_문헌특성'!D:BF,7,0)</f>
        <v>부인종양</v>
      </c>
      <c r="F118" s="46" t="str">
        <f>VLOOKUP(B118,'1_문헌특성'!D:BF,8,0)</f>
        <v>자궁경부암</v>
      </c>
      <c r="G118" s="46" t="str">
        <f>VLOOKUP(B118,'1_문헌특성'!D:BF,9,0)</f>
        <v>자궁경부암(IB~IV)</v>
      </c>
      <c r="H118" s="46" t="str">
        <f>VLOOKUP(B118,'1_문헌특성'!D:BF,31,0)</f>
        <v>HT+CT+RT</v>
      </c>
      <c r="I118" s="46" t="str">
        <f>VLOOKUP(B118,'1_문헌특성'!D:BF,38,0)</f>
        <v>NRL-004 radiofrequency HT machine</v>
      </c>
      <c r="J118" s="46" t="str">
        <f>VLOOKUP(B118,'1_문헌특성'!D:BF,43,0)</f>
        <v>CT 후(첫 번째 EBRT 후 3주째) 시행</v>
      </c>
      <c r="K118" s="46" t="str">
        <f>VLOOKUP(B118,'1_문헌특성'!D:BF,51,0)</f>
        <v>CT+RT</v>
      </c>
      <c r="M118" s="32" t="s">
        <v>358</v>
      </c>
      <c r="N118" s="32" t="s">
        <v>328</v>
      </c>
      <c r="O118" s="32" t="s">
        <v>326</v>
      </c>
      <c r="Q118" s="32" t="s">
        <v>310</v>
      </c>
      <c r="R118" s="32">
        <v>217</v>
      </c>
      <c r="S118" s="32">
        <v>20</v>
      </c>
      <c r="T118" s="32">
        <v>218</v>
      </c>
      <c r="U118" s="32">
        <v>20</v>
      </c>
      <c r="V118" s="32">
        <v>0.58199999999999996</v>
      </c>
    </row>
    <row r="119" spans="1:22" x14ac:dyDescent="0.3">
      <c r="A119" s="32">
        <f>INDEX('1_문헌특성'!B:B, MATCH(B119, '1_문헌특성'!D:D, 0))</f>
        <v>2</v>
      </c>
      <c r="B119" s="39">
        <v>1157</v>
      </c>
      <c r="C119" s="46" t="str">
        <f>VLOOKUP(B119,'1_문헌특성'!D:BF,2,0)</f>
        <v>Wang (2020)</v>
      </c>
      <c r="D119" s="46" t="str">
        <f>VLOOKUP(B119,'1_문헌특성'!D:BF,3,0)</f>
        <v>RCT</v>
      </c>
      <c r="E119" s="46" t="str">
        <f>VLOOKUP(B119,'1_문헌특성'!D:BF,7,0)</f>
        <v>부인종양</v>
      </c>
      <c r="F119" s="46" t="str">
        <f>VLOOKUP(B119,'1_문헌특성'!D:BF,8,0)</f>
        <v>자궁경부암</v>
      </c>
      <c r="G119" s="46" t="str">
        <f>VLOOKUP(B119,'1_문헌특성'!D:BF,9,0)</f>
        <v>자궁경부암(IB~IV)</v>
      </c>
      <c r="H119" s="46" t="str">
        <f>VLOOKUP(B119,'1_문헌특성'!D:BF,31,0)</f>
        <v>HT+CT+RT</v>
      </c>
      <c r="I119" s="46" t="str">
        <f>VLOOKUP(B119,'1_문헌특성'!D:BF,38,0)</f>
        <v>NRL-004 radiofrequency HT machine</v>
      </c>
      <c r="J119" s="46" t="str">
        <f>VLOOKUP(B119,'1_문헌특성'!D:BF,43,0)</f>
        <v>CT 후(첫 번째 EBRT 후 3주째) 시행</v>
      </c>
      <c r="K119" s="46" t="str">
        <f>VLOOKUP(B119,'1_문헌특성'!D:BF,51,0)</f>
        <v>CT+RT</v>
      </c>
      <c r="M119" s="32" t="s">
        <v>346</v>
      </c>
      <c r="N119" s="32" t="s">
        <v>343</v>
      </c>
      <c r="O119" s="32" t="s">
        <v>327</v>
      </c>
      <c r="Q119" s="32" t="s">
        <v>329</v>
      </c>
      <c r="R119" s="32">
        <v>217</v>
      </c>
      <c r="S119" s="32">
        <v>27</v>
      </c>
      <c r="T119" s="32">
        <v>218</v>
      </c>
      <c r="U119" s="32">
        <v>23</v>
      </c>
    </row>
    <row r="120" spans="1:22" x14ac:dyDescent="0.3">
      <c r="A120" s="32">
        <f>INDEX('1_문헌특성'!B:B, MATCH(B120, '1_문헌특성'!D:D, 0))</f>
        <v>2</v>
      </c>
      <c r="B120" s="39">
        <v>1157</v>
      </c>
      <c r="C120" s="46" t="str">
        <f>VLOOKUP(B120,'1_문헌특성'!D:BF,2,0)</f>
        <v>Wang (2020)</v>
      </c>
      <c r="D120" s="46" t="str">
        <f>VLOOKUP(B120,'1_문헌특성'!D:BF,3,0)</f>
        <v>RCT</v>
      </c>
      <c r="E120" s="46" t="str">
        <f>VLOOKUP(B120,'1_문헌특성'!D:BF,7,0)</f>
        <v>부인종양</v>
      </c>
      <c r="F120" s="46" t="str">
        <f>VLOOKUP(B120,'1_문헌특성'!D:BF,8,0)</f>
        <v>자궁경부암</v>
      </c>
      <c r="G120" s="46" t="str">
        <f>VLOOKUP(B120,'1_문헌특성'!D:BF,9,0)</f>
        <v>자궁경부암(IB~IV)</v>
      </c>
      <c r="H120" s="46" t="str">
        <f>VLOOKUP(B120,'1_문헌특성'!D:BF,31,0)</f>
        <v>HT+CT+RT</v>
      </c>
      <c r="I120" s="46" t="str">
        <f>VLOOKUP(B120,'1_문헌특성'!D:BF,38,0)</f>
        <v>NRL-004 radiofrequency HT machine</v>
      </c>
      <c r="J120" s="46" t="str">
        <f>VLOOKUP(B120,'1_문헌특성'!D:BF,43,0)</f>
        <v>CT 후(첫 번째 EBRT 후 3주째) 시행</v>
      </c>
      <c r="K120" s="46" t="str">
        <f>VLOOKUP(B120,'1_문헌특성'!D:BF,51,0)</f>
        <v>CT+RT</v>
      </c>
      <c r="M120" s="32" t="s">
        <v>347</v>
      </c>
      <c r="N120" s="32" t="s">
        <v>343</v>
      </c>
      <c r="O120" s="32" t="s">
        <v>327</v>
      </c>
      <c r="Q120" s="32" t="s">
        <v>329</v>
      </c>
      <c r="R120" s="32">
        <v>217</v>
      </c>
      <c r="S120" s="32">
        <v>28</v>
      </c>
      <c r="T120" s="32">
        <v>218</v>
      </c>
      <c r="U120" s="32">
        <v>16</v>
      </c>
    </row>
    <row r="121" spans="1:22" x14ac:dyDescent="0.3">
      <c r="A121" s="32">
        <f>INDEX('1_문헌특성'!B:B, MATCH(B121, '1_문헌특성'!D:D, 0))</f>
        <v>2</v>
      </c>
      <c r="B121" s="39">
        <v>1157</v>
      </c>
      <c r="C121" s="46" t="str">
        <f>VLOOKUP(B121,'1_문헌특성'!D:BF,2,0)</f>
        <v>Wang (2020)</v>
      </c>
      <c r="D121" s="46" t="str">
        <f>VLOOKUP(B121,'1_문헌특성'!D:BF,3,0)</f>
        <v>RCT</v>
      </c>
      <c r="E121" s="46" t="str">
        <f>VLOOKUP(B121,'1_문헌특성'!D:BF,7,0)</f>
        <v>부인종양</v>
      </c>
      <c r="F121" s="46" t="str">
        <f>VLOOKUP(B121,'1_문헌특성'!D:BF,8,0)</f>
        <v>자궁경부암</v>
      </c>
      <c r="G121" s="46" t="str">
        <f>VLOOKUP(B121,'1_문헌특성'!D:BF,9,0)</f>
        <v>자궁경부암(IB~IV)</v>
      </c>
      <c r="H121" s="46" t="str">
        <f>VLOOKUP(B121,'1_문헌특성'!D:BF,31,0)</f>
        <v>HT+CT+RT</v>
      </c>
      <c r="I121" s="46" t="str">
        <f>VLOOKUP(B121,'1_문헌특성'!D:BF,38,0)</f>
        <v>NRL-004 radiofrequency HT machine</v>
      </c>
      <c r="J121" s="46" t="str">
        <f>VLOOKUP(B121,'1_문헌특성'!D:BF,43,0)</f>
        <v>CT 후(첫 번째 EBRT 후 3주째) 시행</v>
      </c>
      <c r="K121" s="46" t="str">
        <f>VLOOKUP(B121,'1_문헌특성'!D:BF,51,0)</f>
        <v>CT+RT</v>
      </c>
      <c r="M121" s="32" t="s">
        <v>348</v>
      </c>
      <c r="N121" s="32" t="s">
        <v>343</v>
      </c>
      <c r="O121" s="32" t="s">
        <v>327</v>
      </c>
      <c r="Q121" s="32" t="s">
        <v>329</v>
      </c>
      <c r="R121" s="32">
        <v>217</v>
      </c>
      <c r="S121" s="32">
        <v>13</v>
      </c>
      <c r="T121" s="32">
        <v>218</v>
      </c>
      <c r="U121" s="32">
        <v>8</v>
      </c>
    </row>
    <row r="122" spans="1:22" ht="36" x14ac:dyDescent="0.3">
      <c r="A122" s="32">
        <f>INDEX('1_문헌특성'!B:B, MATCH(B122, '1_문헌특성'!D:D, 0))</f>
        <v>2</v>
      </c>
      <c r="B122" s="39">
        <v>1157</v>
      </c>
      <c r="C122" s="46" t="str">
        <f>VLOOKUP(B122,'1_문헌특성'!D:BF,2,0)</f>
        <v>Wang (2020)</v>
      </c>
      <c r="D122" s="46" t="str">
        <f>VLOOKUP(B122,'1_문헌특성'!D:BF,3,0)</f>
        <v>RCT</v>
      </c>
      <c r="E122" s="46" t="str">
        <f>VLOOKUP(B122,'1_문헌특성'!D:BF,7,0)</f>
        <v>부인종양</v>
      </c>
      <c r="F122" s="46" t="str">
        <f>VLOOKUP(B122,'1_문헌특성'!D:BF,8,0)</f>
        <v>자궁경부암</v>
      </c>
      <c r="G122" s="46" t="str">
        <f>VLOOKUP(B122,'1_문헌특성'!D:BF,9,0)</f>
        <v>자궁경부암(IB~IV)</v>
      </c>
      <c r="H122" s="46" t="str">
        <f>VLOOKUP(B122,'1_문헌특성'!D:BF,31,0)</f>
        <v>HT+CT+RT</v>
      </c>
      <c r="I122" s="46" t="str">
        <f>VLOOKUP(B122,'1_문헌특성'!D:BF,38,0)</f>
        <v>NRL-004 radiofrequency HT machine</v>
      </c>
      <c r="J122" s="46" t="str">
        <f>VLOOKUP(B122,'1_문헌특성'!D:BF,43,0)</f>
        <v>CT 후(첫 번째 EBRT 후 3주째) 시행</v>
      </c>
      <c r="K122" s="46" t="str">
        <f>VLOOKUP(B122,'1_문헌특성'!D:BF,51,0)</f>
        <v>CT+RT</v>
      </c>
      <c r="M122" s="49" t="s">
        <v>349</v>
      </c>
      <c r="N122" s="32" t="s">
        <v>343</v>
      </c>
      <c r="O122" s="32" t="s">
        <v>327</v>
      </c>
      <c r="Q122" s="32" t="s">
        <v>329</v>
      </c>
      <c r="R122" s="32">
        <v>217</v>
      </c>
      <c r="S122" s="32">
        <v>0</v>
      </c>
      <c r="T122" s="32">
        <v>218</v>
      </c>
      <c r="U122" s="32">
        <v>0</v>
      </c>
    </row>
    <row r="123" spans="1:22" x14ac:dyDescent="0.3">
      <c r="A123" s="32">
        <f>INDEX('1_문헌특성'!B:B, MATCH(B123, '1_문헌특성'!D:D, 0))</f>
        <v>2</v>
      </c>
      <c r="B123" s="39">
        <v>1157</v>
      </c>
      <c r="C123" s="46" t="str">
        <f>VLOOKUP(B123,'1_문헌특성'!D:BF,2,0)</f>
        <v>Wang (2020)</v>
      </c>
      <c r="D123" s="46" t="str">
        <f>VLOOKUP(B123,'1_문헌특성'!D:BF,3,0)</f>
        <v>RCT</v>
      </c>
      <c r="E123" s="46" t="str">
        <f>VLOOKUP(B123,'1_문헌특성'!D:BF,7,0)</f>
        <v>부인종양</v>
      </c>
      <c r="F123" s="46" t="str">
        <f>VLOOKUP(B123,'1_문헌특성'!D:BF,8,0)</f>
        <v>자궁경부암</v>
      </c>
      <c r="G123" s="46" t="str">
        <f>VLOOKUP(B123,'1_문헌특성'!D:BF,9,0)</f>
        <v>자궁경부암(IB~IV)</v>
      </c>
      <c r="H123" s="46" t="str">
        <f>VLOOKUP(B123,'1_문헌특성'!D:BF,31,0)</f>
        <v>HT+CT+RT</v>
      </c>
      <c r="I123" s="46" t="str">
        <f>VLOOKUP(B123,'1_문헌특성'!D:BF,38,0)</f>
        <v>NRL-004 radiofrequency HT machine</v>
      </c>
      <c r="J123" s="46" t="str">
        <f>VLOOKUP(B123,'1_문헌특성'!D:BF,43,0)</f>
        <v>CT 후(첫 번째 EBRT 후 3주째) 시행</v>
      </c>
      <c r="K123" s="46" t="str">
        <f>VLOOKUP(B123,'1_문헌특성'!D:BF,51,0)</f>
        <v>CT+RT</v>
      </c>
      <c r="M123" s="32" t="s">
        <v>350</v>
      </c>
      <c r="N123" s="32" t="s">
        <v>343</v>
      </c>
      <c r="O123" s="32" t="s">
        <v>327</v>
      </c>
      <c r="Q123" s="32" t="s">
        <v>329</v>
      </c>
      <c r="R123" s="32">
        <v>217</v>
      </c>
      <c r="S123" s="32">
        <v>102</v>
      </c>
      <c r="T123" s="32">
        <v>218</v>
      </c>
      <c r="U123" s="32">
        <v>97</v>
      </c>
    </row>
    <row r="124" spans="1:22" x14ac:dyDescent="0.3">
      <c r="A124" s="32">
        <f>INDEX('1_문헌특성'!B:B, MATCH(B124, '1_문헌특성'!D:D, 0))</f>
        <v>2</v>
      </c>
      <c r="B124" s="39">
        <v>1157</v>
      </c>
      <c r="C124" s="46" t="str">
        <f>VLOOKUP(B124,'1_문헌특성'!D:BF,2,0)</f>
        <v>Wang (2020)</v>
      </c>
      <c r="D124" s="46" t="str">
        <f>VLOOKUP(B124,'1_문헌특성'!D:BF,3,0)</f>
        <v>RCT</v>
      </c>
      <c r="E124" s="46" t="str">
        <f>VLOOKUP(B124,'1_문헌특성'!D:BF,7,0)</f>
        <v>부인종양</v>
      </c>
      <c r="F124" s="46" t="str">
        <f>VLOOKUP(B124,'1_문헌특성'!D:BF,8,0)</f>
        <v>자궁경부암</v>
      </c>
      <c r="G124" s="46" t="str">
        <f>VLOOKUP(B124,'1_문헌특성'!D:BF,9,0)</f>
        <v>자궁경부암(IB~IV)</v>
      </c>
      <c r="H124" s="46" t="str">
        <f>VLOOKUP(B124,'1_문헌특성'!D:BF,31,0)</f>
        <v>HT+CT+RT</v>
      </c>
      <c r="I124" s="46" t="str">
        <f>VLOOKUP(B124,'1_문헌특성'!D:BF,38,0)</f>
        <v>NRL-004 radiofrequency HT machine</v>
      </c>
      <c r="J124" s="46" t="str">
        <f>VLOOKUP(B124,'1_문헌특성'!D:BF,43,0)</f>
        <v>CT 후(첫 번째 EBRT 후 3주째) 시행</v>
      </c>
      <c r="K124" s="46" t="str">
        <f>VLOOKUP(B124,'1_문헌특성'!D:BF,51,0)</f>
        <v>CT+RT</v>
      </c>
      <c r="M124" s="32" t="s">
        <v>351</v>
      </c>
      <c r="N124" s="32" t="s">
        <v>343</v>
      </c>
      <c r="O124" s="32" t="s">
        <v>327</v>
      </c>
      <c r="Q124" s="32" t="s">
        <v>329</v>
      </c>
      <c r="R124" s="32">
        <v>217</v>
      </c>
      <c r="S124" s="32">
        <v>23</v>
      </c>
      <c r="T124" s="32">
        <v>218</v>
      </c>
      <c r="U124" s="32">
        <v>14</v>
      </c>
    </row>
    <row r="125" spans="1:22" x14ac:dyDescent="0.3">
      <c r="A125" s="32">
        <f>INDEX('1_문헌특성'!B:B, MATCH(B125, '1_문헌특성'!D:D, 0))</f>
        <v>2</v>
      </c>
      <c r="B125" s="39">
        <v>1157</v>
      </c>
      <c r="C125" s="46" t="str">
        <f>VLOOKUP(B125,'1_문헌특성'!D:BF,2,0)</f>
        <v>Wang (2020)</v>
      </c>
      <c r="D125" s="46" t="str">
        <f>VLOOKUP(B125,'1_문헌특성'!D:BF,3,0)</f>
        <v>RCT</v>
      </c>
      <c r="E125" s="46" t="str">
        <f>VLOOKUP(B125,'1_문헌특성'!D:BF,7,0)</f>
        <v>부인종양</v>
      </c>
      <c r="F125" s="46" t="str">
        <f>VLOOKUP(B125,'1_문헌특성'!D:BF,8,0)</f>
        <v>자궁경부암</v>
      </c>
      <c r="G125" s="46" t="str">
        <f>VLOOKUP(B125,'1_문헌특성'!D:BF,9,0)</f>
        <v>자궁경부암(IB~IV)</v>
      </c>
      <c r="H125" s="46" t="str">
        <f>VLOOKUP(B125,'1_문헌특성'!D:BF,31,0)</f>
        <v>HT+CT+RT</v>
      </c>
      <c r="I125" s="46" t="str">
        <f>VLOOKUP(B125,'1_문헌특성'!D:BF,38,0)</f>
        <v>NRL-004 radiofrequency HT machine</v>
      </c>
      <c r="J125" s="46" t="str">
        <f>VLOOKUP(B125,'1_문헌특성'!D:BF,43,0)</f>
        <v>CT 후(첫 번째 EBRT 후 3주째) 시행</v>
      </c>
      <c r="K125" s="46" t="str">
        <f>VLOOKUP(B125,'1_문헌특성'!D:BF,51,0)</f>
        <v>CT+RT</v>
      </c>
      <c r="M125" s="32" t="s">
        <v>352</v>
      </c>
      <c r="N125" s="32" t="s">
        <v>343</v>
      </c>
      <c r="O125" s="32" t="s">
        <v>327</v>
      </c>
      <c r="Q125" s="32" t="s">
        <v>329</v>
      </c>
      <c r="R125" s="32">
        <v>217</v>
      </c>
      <c r="S125" s="32">
        <v>82</v>
      </c>
      <c r="T125" s="32">
        <v>218</v>
      </c>
      <c r="U125" s="32">
        <v>76</v>
      </c>
    </row>
    <row r="126" spans="1:22" x14ac:dyDescent="0.3">
      <c r="A126" s="32">
        <f>INDEX('1_문헌특성'!B:B, MATCH(B126, '1_문헌특성'!D:D, 0))</f>
        <v>2</v>
      </c>
      <c r="B126" s="39">
        <v>1157</v>
      </c>
      <c r="C126" s="46" t="str">
        <f>VLOOKUP(B126,'1_문헌특성'!D:BF,2,0)</f>
        <v>Wang (2020)</v>
      </c>
      <c r="D126" s="46" t="str">
        <f>VLOOKUP(B126,'1_문헌특성'!D:BF,3,0)</f>
        <v>RCT</v>
      </c>
      <c r="E126" s="46" t="str">
        <f>VLOOKUP(B126,'1_문헌특성'!D:BF,7,0)</f>
        <v>부인종양</v>
      </c>
      <c r="F126" s="46" t="str">
        <f>VLOOKUP(B126,'1_문헌특성'!D:BF,8,0)</f>
        <v>자궁경부암</v>
      </c>
      <c r="G126" s="46" t="str">
        <f>VLOOKUP(B126,'1_문헌특성'!D:BF,9,0)</f>
        <v>자궁경부암(IB~IV)</v>
      </c>
      <c r="H126" s="46" t="str">
        <f>VLOOKUP(B126,'1_문헌특성'!D:BF,31,0)</f>
        <v>HT+CT+RT</v>
      </c>
      <c r="I126" s="46" t="str">
        <f>VLOOKUP(B126,'1_문헌특성'!D:BF,38,0)</f>
        <v>NRL-004 radiofrequency HT machine</v>
      </c>
      <c r="J126" s="46" t="str">
        <f>VLOOKUP(B126,'1_문헌특성'!D:BF,43,0)</f>
        <v>CT 후(첫 번째 EBRT 후 3주째) 시행</v>
      </c>
      <c r="K126" s="46" t="str">
        <f>VLOOKUP(B126,'1_문헌특성'!D:BF,51,0)</f>
        <v>CT+RT</v>
      </c>
      <c r="M126" s="32" t="s">
        <v>353</v>
      </c>
      <c r="N126" s="32" t="s">
        <v>343</v>
      </c>
      <c r="O126" s="32" t="s">
        <v>327</v>
      </c>
      <c r="Q126" s="32" t="s">
        <v>329</v>
      </c>
      <c r="R126" s="32">
        <v>217</v>
      </c>
      <c r="S126" s="32">
        <v>7</v>
      </c>
      <c r="T126" s="32">
        <v>218</v>
      </c>
      <c r="U126" s="32">
        <v>7</v>
      </c>
    </row>
    <row r="127" spans="1:22" x14ac:dyDescent="0.3">
      <c r="A127" s="32">
        <f>INDEX('1_문헌특성'!B:B, MATCH(B127, '1_문헌특성'!D:D, 0))</f>
        <v>2</v>
      </c>
      <c r="B127" s="39">
        <v>1157</v>
      </c>
      <c r="C127" s="46" t="str">
        <f>VLOOKUP(B127,'1_문헌특성'!D:BF,2,0)</f>
        <v>Wang (2020)</v>
      </c>
      <c r="D127" s="46" t="str">
        <f>VLOOKUP(B127,'1_문헌특성'!D:BF,3,0)</f>
        <v>RCT</v>
      </c>
      <c r="E127" s="46" t="str">
        <f>VLOOKUP(B127,'1_문헌특성'!D:BF,7,0)</f>
        <v>부인종양</v>
      </c>
      <c r="F127" s="46" t="str">
        <f>VLOOKUP(B127,'1_문헌특성'!D:BF,8,0)</f>
        <v>자궁경부암</v>
      </c>
      <c r="G127" s="46" t="str">
        <f>VLOOKUP(B127,'1_문헌특성'!D:BF,9,0)</f>
        <v>자궁경부암(IB~IV)</v>
      </c>
      <c r="H127" s="46" t="str">
        <f>VLOOKUP(B127,'1_문헌특성'!D:BF,31,0)</f>
        <v>HT+CT+RT</v>
      </c>
      <c r="I127" s="46" t="str">
        <f>VLOOKUP(B127,'1_문헌특성'!D:BF,38,0)</f>
        <v>NRL-004 radiofrequency HT machine</v>
      </c>
      <c r="J127" s="46" t="str">
        <f>VLOOKUP(B127,'1_문헌특성'!D:BF,43,0)</f>
        <v>CT 후(첫 번째 EBRT 후 3주째) 시행</v>
      </c>
      <c r="K127" s="46" t="str">
        <f>VLOOKUP(B127,'1_문헌특성'!D:BF,51,0)</f>
        <v>CT+RT</v>
      </c>
      <c r="M127" s="32" t="s">
        <v>354</v>
      </c>
      <c r="N127" s="32" t="s">
        <v>343</v>
      </c>
      <c r="O127" s="32" t="s">
        <v>327</v>
      </c>
      <c r="Q127" s="32" t="s">
        <v>329</v>
      </c>
      <c r="R127" s="32">
        <v>217</v>
      </c>
      <c r="S127" s="32">
        <v>0</v>
      </c>
      <c r="T127" s="32">
        <v>218</v>
      </c>
      <c r="U127" s="32">
        <v>1</v>
      </c>
    </row>
    <row r="128" spans="1:22" x14ac:dyDescent="0.3">
      <c r="A128" s="32">
        <f>INDEX('1_문헌특성'!B:B, MATCH(B128, '1_문헌특성'!D:D, 0))</f>
        <v>2</v>
      </c>
      <c r="B128" s="39">
        <v>1157</v>
      </c>
      <c r="C128" s="46" t="str">
        <f>VLOOKUP(B128,'1_문헌특성'!D:BF,2,0)</f>
        <v>Wang (2020)</v>
      </c>
      <c r="D128" s="46" t="str">
        <f>VLOOKUP(B128,'1_문헌특성'!D:BF,3,0)</f>
        <v>RCT</v>
      </c>
      <c r="E128" s="46" t="str">
        <f>VLOOKUP(B128,'1_문헌특성'!D:BF,7,0)</f>
        <v>부인종양</v>
      </c>
      <c r="F128" s="46" t="str">
        <f>VLOOKUP(B128,'1_문헌특성'!D:BF,8,0)</f>
        <v>자궁경부암</v>
      </c>
      <c r="G128" s="46" t="str">
        <f>VLOOKUP(B128,'1_문헌특성'!D:BF,9,0)</f>
        <v>자궁경부암(IB~IV)</v>
      </c>
      <c r="H128" s="46" t="str">
        <f>VLOOKUP(B128,'1_문헌특성'!D:BF,31,0)</f>
        <v>HT+CT+RT</v>
      </c>
      <c r="I128" s="46" t="str">
        <f>VLOOKUP(B128,'1_문헌특성'!D:BF,38,0)</f>
        <v>NRL-004 radiofrequency HT machine</v>
      </c>
      <c r="J128" s="46" t="str">
        <f>VLOOKUP(B128,'1_문헌특성'!D:BF,43,0)</f>
        <v>CT 후(첫 번째 EBRT 후 3주째) 시행</v>
      </c>
      <c r="K128" s="46" t="str">
        <f>VLOOKUP(B128,'1_문헌특성'!D:BF,51,0)</f>
        <v>CT+RT</v>
      </c>
      <c r="M128" s="32" t="s">
        <v>355</v>
      </c>
      <c r="N128" s="32" t="s">
        <v>343</v>
      </c>
      <c r="O128" s="32" t="s">
        <v>327</v>
      </c>
      <c r="Q128" s="32" t="s">
        <v>329</v>
      </c>
      <c r="R128" s="32">
        <v>217</v>
      </c>
      <c r="S128" s="32">
        <v>0</v>
      </c>
      <c r="T128" s="32">
        <v>218</v>
      </c>
      <c r="U128" s="32" t="s">
        <v>130</v>
      </c>
    </row>
    <row r="129" spans="1:21" x14ac:dyDescent="0.3">
      <c r="A129" s="32">
        <f>INDEX('1_문헌특성'!B:B, MATCH(B129, '1_문헌특성'!D:D, 0))</f>
        <v>2</v>
      </c>
      <c r="B129" s="39">
        <v>1157</v>
      </c>
      <c r="C129" s="46" t="str">
        <f>VLOOKUP(B129,'1_문헌특성'!D:BF,2,0)</f>
        <v>Wang (2020)</v>
      </c>
      <c r="D129" s="46" t="str">
        <f>VLOOKUP(B129,'1_문헌특성'!D:BF,3,0)</f>
        <v>RCT</v>
      </c>
      <c r="E129" s="46" t="str">
        <f>VLOOKUP(B129,'1_문헌특성'!D:BF,7,0)</f>
        <v>부인종양</v>
      </c>
      <c r="F129" s="46" t="str">
        <f>VLOOKUP(B129,'1_문헌특성'!D:BF,8,0)</f>
        <v>자궁경부암</v>
      </c>
      <c r="G129" s="46" t="str">
        <f>VLOOKUP(B129,'1_문헌특성'!D:BF,9,0)</f>
        <v>자궁경부암(IB~IV)</v>
      </c>
      <c r="H129" s="46" t="str">
        <f>VLOOKUP(B129,'1_문헌특성'!D:BF,31,0)</f>
        <v>HT+CT+RT</v>
      </c>
      <c r="I129" s="46" t="str">
        <f>VLOOKUP(B129,'1_문헌특성'!D:BF,38,0)</f>
        <v>NRL-004 radiofrequency HT machine</v>
      </c>
      <c r="J129" s="46" t="str">
        <f>VLOOKUP(B129,'1_문헌특성'!D:BF,43,0)</f>
        <v>CT 후(첫 번째 EBRT 후 3주째) 시행</v>
      </c>
      <c r="K129" s="46" t="str">
        <f>VLOOKUP(B129,'1_문헌특성'!D:BF,51,0)</f>
        <v>CT+RT</v>
      </c>
      <c r="M129" s="32" t="s">
        <v>356</v>
      </c>
      <c r="N129" s="32" t="s">
        <v>343</v>
      </c>
      <c r="O129" s="32" t="s">
        <v>327</v>
      </c>
      <c r="Q129" s="32" t="s">
        <v>329</v>
      </c>
      <c r="R129" s="32">
        <v>217</v>
      </c>
      <c r="S129" s="32">
        <v>0</v>
      </c>
      <c r="T129" s="32">
        <v>218</v>
      </c>
      <c r="U129" s="32" t="s">
        <v>130</v>
      </c>
    </row>
    <row r="130" spans="1:21" x14ac:dyDescent="0.3">
      <c r="A130" s="32">
        <f>INDEX('1_문헌특성'!B:B, MATCH(B130, '1_문헌특성'!D:D, 0))</f>
        <v>2</v>
      </c>
      <c r="B130" s="39">
        <v>1157</v>
      </c>
      <c r="C130" s="46" t="str">
        <f>VLOOKUP(B130,'1_문헌특성'!D:BF,2,0)</f>
        <v>Wang (2020)</v>
      </c>
      <c r="D130" s="46" t="str">
        <f>VLOOKUP(B130,'1_문헌특성'!D:BF,3,0)</f>
        <v>RCT</v>
      </c>
      <c r="E130" s="46" t="str">
        <f>VLOOKUP(B130,'1_문헌특성'!D:BF,7,0)</f>
        <v>부인종양</v>
      </c>
      <c r="F130" s="46" t="str">
        <f>VLOOKUP(B130,'1_문헌특성'!D:BF,8,0)</f>
        <v>자궁경부암</v>
      </c>
      <c r="G130" s="46" t="str">
        <f>VLOOKUP(B130,'1_문헌특성'!D:BF,9,0)</f>
        <v>자궁경부암(IB~IV)</v>
      </c>
      <c r="H130" s="46" t="str">
        <f>VLOOKUP(B130,'1_문헌특성'!D:BF,31,0)</f>
        <v>HT+CT+RT</v>
      </c>
      <c r="I130" s="46" t="str">
        <f>VLOOKUP(B130,'1_문헌특성'!D:BF,38,0)</f>
        <v>NRL-004 radiofrequency HT machine</v>
      </c>
      <c r="J130" s="46" t="str">
        <f>VLOOKUP(B130,'1_문헌특성'!D:BF,43,0)</f>
        <v>CT 후(첫 번째 EBRT 후 3주째) 시행</v>
      </c>
      <c r="K130" s="46" t="str">
        <f>VLOOKUP(B130,'1_문헌특성'!D:BF,51,0)</f>
        <v>CT+RT</v>
      </c>
      <c r="M130" s="32" t="s">
        <v>357</v>
      </c>
      <c r="N130" s="32" t="s">
        <v>343</v>
      </c>
      <c r="O130" s="32" t="s">
        <v>326</v>
      </c>
      <c r="Q130" s="32" t="s">
        <v>310</v>
      </c>
      <c r="R130" s="32">
        <v>217</v>
      </c>
      <c r="S130" s="32">
        <v>0</v>
      </c>
      <c r="T130" s="32">
        <v>218</v>
      </c>
      <c r="U130" s="32">
        <v>3</v>
      </c>
    </row>
    <row r="131" spans="1:21" x14ac:dyDescent="0.3">
      <c r="A131" s="32">
        <f>INDEX('1_문헌특성'!B:B, MATCH(B131, '1_문헌특성'!D:D, 0))</f>
        <v>2</v>
      </c>
      <c r="B131" s="39">
        <v>1157</v>
      </c>
      <c r="C131" s="46" t="str">
        <f>VLOOKUP(B131,'1_문헌특성'!D:BF,2,0)</f>
        <v>Wang (2020)</v>
      </c>
      <c r="D131" s="46" t="str">
        <f>VLOOKUP(B131,'1_문헌특성'!D:BF,3,0)</f>
        <v>RCT</v>
      </c>
      <c r="E131" s="46" t="str">
        <f>VLOOKUP(B131,'1_문헌특성'!D:BF,7,0)</f>
        <v>부인종양</v>
      </c>
      <c r="F131" s="46" t="str">
        <f>VLOOKUP(B131,'1_문헌특성'!D:BF,8,0)</f>
        <v>자궁경부암</v>
      </c>
      <c r="G131" s="46" t="str">
        <f>VLOOKUP(B131,'1_문헌특성'!D:BF,9,0)</f>
        <v>자궁경부암(IB~IV)</v>
      </c>
      <c r="H131" s="46" t="str">
        <f>VLOOKUP(B131,'1_문헌특성'!D:BF,31,0)</f>
        <v>HT+CT+RT</v>
      </c>
      <c r="I131" s="46" t="str">
        <f>VLOOKUP(B131,'1_문헌특성'!D:BF,38,0)</f>
        <v>NRL-004 radiofrequency HT machine</v>
      </c>
      <c r="J131" s="46" t="str">
        <f>VLOOKUP(B131,'1_문헌특성'!D:BF,43,0)</f>
        <v>CT 후(첫 번째 EBRT 후 3주째) 시행</v>
      </c>
      <c r="K131" s="46" t="str">
        <f>VLOOKUP(B131,'1_문헌특성'!D:BF,51,0)</f>
        <v>CT+RT</v>
      </c>
      <c r="M131" s="32" t="s">
        <v>358</v>
      </c>
      <c r="N131" s="32" t="s">
        <v>343</v>
      </c>
      <c r="O131" s="32" t="s">
        <v>326</v>
      </c>
      <c r="Q131" s="32" t="s">
        <v>310</v>
      </c>
      <c r="R131" s="32">
        <v>217</v>
      </c>
      <c r="S131" s="32">
        <v>1</v>
      </c>
      <c r="T131" s="32">
        <v>218</v>
      </c>
      <c r="U131" s="32">
        <v>2</v>
      </c>
    </row>
    <row r="132" spans="1:21" x14ac:dyDescent="0.3">
      <c r="A132" s="32">
        <f>INDEX('1_문헌특성'!B:B, MATCH(B132, '1_문헌특성'!D:D, 0))</f>
        <v>2</v>
      </c>
      <c r="B132" s="39">
        <v>1157</v>
      </c>
      <c r="C132" s="46" t="str">
        <f>VLOOKUP(B132,'1_문헌특성'!D:BF,2,0)</f>
        <v>Wang (2020)</v>
      </c>
      <c r="D132" s="46" t="str">
        <f>VLOOKUP(B132,'1_문헌특성'!D:BF,3,0)</f>
        <v>RCT</v>
      </c>
      <c r="E132" s="46" t="str">
        <f>VLOOKUP(B132,'1_문헌특성'!D:BF,7,0)</f>
        <v>부인종양</v>
      </c>
      <c r="F132" s="46" t="str">
        <f>VLOOKUP(B132,'1_문헌특성'!D:BF,8,0)</f>
        <v>자궁경부암</v>
      </c>
      <c r="G132" s="46" t="str">
        <f>VLOOKUP(B132,'1_문헌특성'!D:BF,9,0)</f>
        <v>자궁경부암(IB~IV)</v>
      </c>
      <c r="H132" s="46" t="str">
        <f>VLOOKUP(B132,'1_문헌특성'!D:BF,31,0)</f>
        <v>HT+CT+RT</v>
      </c>
      <c r="I132" s="46" t="str">
        <f>VLOOKUP(B132,'1_문헌특성'!D:BF,38,0)</f>
        <v>NRL-004 radiofrequency HT machine</v>
      </c>
      <c r="J132" s="46" t="str">
        <f>VLOOKUP(B132,'1_문헌특성'!D:BF,43,0)</f>
        <v>CT 후(첫 번째 EBRT 후 3주째) 시행</v>
      </c>
      <c r="K132" s="46" t="str">
        <f>VLOOKUP(B132,'1_문헌특성'!D:BF,51,0)</f>
        <v>CT+RT</v>
      </c>
      <c r="M132" s="32" t="s">
        <v>346</v>
      </c>
      <c r="N132" s="32" t="s">
        <v>344</v>
      </c>
      <c r="O132" s="32" t="s">
        <v>327</v>
      </c>
      <c r="Q132" s="32" t="s">
        <v>329</v>
      </c>
      <c r="R132" s="32">
        <v>217</v>
      </c>
      <c r="S132" s="32">
        <v>3</v>
      </c>
      <c r="T132" s="32">
        <v>218</v>
      </c>
      <c r="U132" s="32">
        <v>2</v>
      </c>
    </row>
    <row r="133" spans="1:21" x14ac:dyDescent="0.3">
      <c r="A133" s="32">
        <f>INDEX('1_문헌특성'!B:B, MATCH(B133, '1_문헌특성'!D:D, 0))</f>
        <v>2</v>
      </c>
      <c r="B133" s="39">
        <v>1157</v>
      </c>
      <c r="C133" s="46" t="str">
        <f>VLOOKUP(B133,'1_문헌특성'!D:BF,2,0)</f>
        <v>Wang (2020)</v>
      </c>
      <c r="D133" s="46" t="str">
        <f>VLOOKUP(B133,'1_문헌특성'!D:BF,3,0)</f>
        <v>RCT</v>
      </c>
      <c r="E133" s="46" t="str">
        <f>VLOOKUP(B133,'1_문헌특성'!D:BF,7,0)</f>
        <v>부인종양</v>
      </c>
      <c r="F133" s="46" t="str">
        <f>VLOOKUP(B133,'1_문헌특성'!D:BF,8,0)</f>
        <v>자궁경부암</v>
      </c>
      <c r="G133" s="46" t="str">
        <f>VLOOKUP(B133,'1_문헌특성'!D:BF,9,0)</f>
        <v>자궁경부암(IB~IV)</v>
      </c>
      <c r="H133" s="46" t="str">
        <f>VLOOKUP(B133,'1_문헌특성'!D:BF,31,0)</f>
        <v>HT+CT+RT</v>
      </c>
      <c r="I133" s="46" t="str">
        <f>VLOOKUP(B133,'1_문헌특성'!D:BF,38,0)</f>
        <v>NRL-004 radiofrequency HT machine</v>
      </c>
      <c r="J133" s="46" t="str">
        <f>VLOOKUP(B133,'1_문헌특성'!D:BF,43,0)</f>
        <v>CT 후(첫 번째 EBRT 후 3주째) 시행</v>
      </c>
      <c r="K133" s="46" t="str">
        <f>VLOOKUP(B133,'1_문헌특성'!D:BF,51,0)</f>
        <v>CT+RT</v>
      </c>
      <c r="M133" s="32" t="s">
        <v>347</v>
      </c>
      <c r="N133" s="32" t="s">
        <v>344</v>
      </c>
      <c r="O133" s="32" t="s">
        <v>327</v>
      </c>
      <c r="Q133" s="32" t="s">
        <v>329</v>
      </c>
      <c r="R133" s="32">
        <v>217</v>
      </c>
      <c r="S133" s="32">
        <v>0</v>
      </c>
      <c r="T133" s="32">
        <v>218</v>
      </c>
      <c r="U133" s="32">
        <v>3</v>
      </c>
    </row>
    <row r="134" spans="1:21" x14ac:dyDescent="0.3">
      <c r="A134" s="32">
        <f>INDEX('1_문헌특성'!B:B, MATCH(B134, '1_문헌특성'!D:D, 0))</f>
        <v>2</v>
      </c>
      <c r="B134" s="39">
        <v>1157</v>
      </c>
      <c r="C134" s="46" t="str">
        <f>VLOOKUP(B134,'1_문헌특성'!D:BF,2,0)</f>
        <v>Wang (2020)</v>
      </c>
      <c r="D134" s="46" t="str">
        <f>VLOOKUP(B134,'1_문헌특성'!D:BF,3,0)</f>
        <v>RCT</v>
      </c>
      <c r="E134" s="46" t="str">
        <f>VLOOKUP(B134,'1_문헌특성'!D:BF,7,0)</f>
        <v>부인종양</v>
      </c>
      <c r="F134" s="46" t="str">
        <f>VLOOKUP(B134,'1_문헌특성'!D:BF,8,0)</f>
        <v>자궁경부암</v>
      </c>
      <c r="G134" s="46" t="str">
        <f>VLOOKUP(B134,'1_문헌특성'!D:BF,9,0)</f>
        <v>자궁경부암(IB~IV)</v>
      </c>
      <c r="H134" s="46" t="str">
        <f>VLOOKUP(B134,'1_문헌특성'!D:BF,31,0)</f>
        <v>HT+CT+RT</v>
      </c>
      <c r="I134" s="46" t="str">
        <f>VLOOKUP(B134,'1_문헌특성'!D:BF,38,0)</f>
        <v>NRL-004 radiofrequency HT machine</v>
      </c>
      <c r="J134" s="46" t="str">
        <f>VLOOKUP(B134,'1_문헌특성'!D:BF,43,0)</f>
        <v>CT 후(첫 번째 EBRT 후 3주째) 시행</v>
      </c>
      <c r="K134" s="46" t="str">
        <f>VLOOKUP(B134,'1_문헌특성'!D:BF,51,0)</f>
        <v>CT+RT</v>
      </c>
      <c r="M134" s="32" t="s">
        <v>348</v>
      </c>
      <c r="N134" s="32" t="s">
        <v>344</v>
      </c>
      <c r="O134" s="32" t="s">
        <v>327</v>
      </c>
      <c r="Q134" s="32" t="s">
        <v>329</v>
      </c>
      <c r="R134" s="32">
        <v>217</v>
      </c>
      <c r="S134" s="32">
        <v>0</v>
      </c>
      <c r="T134" s="32">
        <v>218</v>
      </c>
      <c r="U134" s="32">
        <v>0</v>
      </c>
    </row>
    <row r="135" spans="1:21" ht="36" x14ac:dyDescent="0.3">
      <c r="A135" s="32">
        <f>INDEX('1_문헌특성'!B:B, MATCH(B135, '1_문헌특성'!D:D, 0))</f>
        <v>2</v>
      </c>
      <c r="B135" s="39">
        <v>1157</v>
      </c>
      <c r="C135" s="46" t="str">
        <f>VLOOKUP(B135,'1_문헌특성'!D:BF,2,0)</f>
        <v>Wang (2020)</v>
      </c>
      <c r="D135" s="46" t="str">
        <f>VLOOKUP(B135,'1_문헌특성'!D:BF,3,0)</f>
        <v>RCT</v>
      </c>
      <c r="E135" s="46" t="str">
        <f>VLOOKUP(B135,'1_문헌특성'!D:BF,7,0)</f>
        <v>부인종양</v>
      </c>
      <c r="F135" s="46" t="str">
        <f>VLOOKUP(B135,'1_문헌특성'!D:BF,8,0)</f>
        <v>자궁경부암</v>
      </c>
      <c r="G135" s="46" t="str">
        <f>VLOOKUP(B135,'1_문헌특성'!D:BF,9,0)</f>
        <v>자궁경부암(IB~IV)</v>
      </c>
      <c r="H135" s="46" t="str">
        <f>VLOOKUP(B135,'1_문헌특성'!D:BF,31,0)</f>
        <v>HT+CT+RT</v>
      </c>
      <c r="I135" s="46" t="str">
        <f>VLOOKUP(B135,'1_문헌특성'!D:BF,38,0)</f>
        <v>NRL-004 radiofrequency HT machine</v>
      </c>
      <c r="J135" s="46" t="str">
        <f>VLOOKUP(B135,'1_문헌특성'!D:BF,43,0)</f>
        <v>CT 후(첫 번째 EBRT 후 3주째) 시행</v>
      </c>
      <c r="K135" s="46" t="str">
        <f>VLOOKUP(B135,'1_문헌특성'!D:BF,51,0)</f>
        <v>CT+RT</v>
      </c>
      <c r="M135" s="49" t="s">
        <v>349</v>
      </c>
      <c r="N135" s="32" t="s">
        <v>344</v>
      </c>
      <c r="O135" s="32" t="s">
        <v>327</v>
      </c>
      <c r="Q135" s="32" t="s">
        <v>329</v>
      </c>
      <c r="R135" s="32">
        <v>217</v>
      </c>
      <c r="S135" s="32">
        <v>0</v>
      </c>
      <c r="T135" s="32">
        <v>218</v>
      </c>
      <c r="U135" s="32">
        <v>0</v>
      </c>
    </row>
    <row r="136" spans="1:21" x14ac:dyDescent="0.3">
      <c r="A136" s="32">
        <f>INDEX('1_문헌특성'!B:B, MATCH(B136, '1_문헌특성'!D:D, 0))</f>
        <v>2</v>
      </c>
      <c r="B136" s="39">
        <v>1157</v>
      </c>
      <c r="C136" s="46" t="str">
        <f>VLOOKUP(B136,'1_문헌특성'!D:BF,2,0)</f>
        <v>Wang (2020)</v>
      </c>
      <c r="D136" s="46" t="str">
        <f>VLOOKUP(B136,'1_문헌특성'!D:BF,3,0)</f>
        <v>RCT</v>
      </c>
      <c r="E136" s="46" t="str">
        <f>VLOOKUP(B136,'1_문헌특성'!D:BF,7,0)</f>
        <v>부인종양</v>
      </c>
      <c r="F136" s="46" t="str">
        <f>VLOOKUP(B136,'1_문헌특성'!D:BF,8,0)</f>
        <v>자궁경부암</v>
      </c>
      <c r="G136" s="46" t="str">
        <f>VLOOKUP(B136,'1_문헌특성'!D:BF,9,0)</f>
        <v>자궁경부암(IB~IV)</v>
      </c>
      <c r="H136" s="46" t="str">
        <f>VLOOKUP(B136,'1_문헌특성'!D:BF,31,0)</f>
        <v>HT+CT+RT</v>
      </c>
      <c r="I136" s="46" t="str">
        <f>VLOOKUP(B136,'1_문헌특성'!D:BF,38,0)</f>
        <v>NRL-004 radiofrequency HT machine</v>
      </c>
      <c r="J136" s="46" t="str">
        <f>VLOOKUP(B136,'1_문헌특성'!D:BF,43,0)</f>
        <v>CT 후(첫 번째 EBRT 후 3주째) 시행</v>
      </c>
      <c r="K136" s="46" t="str">
        <f>VLOOKUP(B136,'1_문헌특성'!D:BF,51,0)</f>
        <v>CT+RT</v>
      </c>
      <c r="M136" s="32" t="s">
        <v>350</v>
      </c>
      <c r="N136" s="32" t="s">
        <v>344</v>
      </c>
      <c r="O136" s="32" t="s">
        <v>327</v>
      </c>
      <c r="Q136" s="32" t="s">
        <v>329</v>
      </c>
      <c r="R136" s="32">
        <v>217</v>
      </c>
      <c r="S136" s="32">
        <v>78</v>
      </c>
      <c r="T136" s="32">
        <v>218</v>
      </c>
      <c r="U136" s="32">
        <v>90</v>
      </c>
    </row>
    <row r="137" spans="1:21" x14ac:dyDescent="0.3">
      <c r="A137" s="32">
        <f>INDEX('1_문헌특성'!B:B, MATCH(B137, '1_문헌특성'!D:D, 0))</f>
        <v>2</v>
      </c>
      <c r="B137" s="39">
        <v>1157</v>
      </c>
      <c r="C137" s="46" t="str">
        <f>VLOOKUP(B137,'1_문헌특성'!D:BF,2,0)</f>
        <v>Wang (2020)</v>
      </c>
      <c r="D137" s="46" t="str">
        <f>VLOOKUP(B137,'1_문헌특성'!D:BF,3,0)</f>
        <v>RCT</v>
      </c>
      <c r="E137" s="46" t="str">
        <f>VLOOKUP(B137,'1_문헌특성'!D:BF,7,0)</f>
        <v>부인종양</v>
      </c>
      <c r="F137" s="46" t="str">
        <f>VLOOKUP(B137,'1_문헌특성'!D:BF,8,0)</f>
        <v>자궁경부암</v>
      </c>
      <c r="G137" s="46" t="str">
        <f>VLOOKUP(B137,'1_문헌특성'!D:BF,9,0)</f>
        <v>자궁경부암(IB~IV)</v>
      </c>
      <c r="H137" s="46" t="str">
        <f>VLOOKUP(B137,'1_문헌특성'!D:BF,31,0)</f>
        <v>HT+CT+RT</v>
      </c>
      <c r="I137" s="46" t="str">
        <f>VLOOKUP(B137,'1_문헌특성'!D:BF,38,0)</f>
        <v>NRL-004 radiofrequency HT machine</v>
      </c>
      <c r="J137" s="46" t="str">
        <f>VLOOKUP(B137,'1_문헌특성'!D:BF,43,0)</f>
        <v>CT 후(첫 번째 EBRT 후 3주째) 시행</v>
      </c>
      <c r="K137" s="46" t="str">
        <f>VLOOKUP(B137,'1_문헌특성'!D:BF,51,0)</f>
        <v>CT+RT</v>
      </c>
      <c r="M137" s="32" t="s">
        <v>351</v>
      </c>
      <c r="N137" s="32" t="s">
        <v>344</v>
      </c>
      <c r="O137" s="32" t="s">
        <v>327</v>
      </c>
      <c r="Q137" s="32" t="s">
        <v>329</v>
      </c>
      <c r="R137" s="32">
        <v>217</v>
      </c>
      <c r="S137" s="32">
        <v>2</v>
      </c>
      <c r="T137" s="32">
        <v>218</v>
      </c>
      <c r="U137" s="32">
        <v>5</v>
      </c>
    </row>
    <row r="138" spans="1:21" x14ac:dyDescent="0.3">
      <c r="A138" s="32">
        <f>INDEX('1_문헌특성'!B:B, MATCH(B138, '1_문헌특성'!D:D, 0))</f>
        <v>2</v>
      </c>
      <c r="B138" s="39">
        <v>1157</v>
      </c>
      <c r="C138" s="46" t="str">
        <f>VLOOKUP(B138,'1_문헌특성'!D:BF,2,0)</f>
        <v>Wang (2020)</v>
      </c>
      <c r="D138" s="46" t="str">
        <f>VLOOKUP(B138,'1_문헌특성'!D:BF,3,0)</f>
        <v>RCT</v>
      </c>
      <c r="E138" s="46" t="str">
        <f>VLOOKUP(B138,'1_문헌특성'!D:BF,7,0)</f>
        <v>부인종양</v>
      </c>
      <c r="F138" s="46" t="str">
        <f>VLOOKUP(B138,'1_문헌특성'!D:BF,8,0)</f>
        <v>자궁경부암</v>
      </c>
      <c r="G138" s="46" t="str">
        <f>VLOOKUP(B138,'1_문헌특성'!D:BF,9,0)</f>
        <v>자궁경부암(IB~IV)</v>
      </c>
      <c r="H138" s="46" t="str">
        <f>VLOOKUP(B138,'1_문헌특성'!D:BF,31,0)</f>
        <v>HT+CT+RT</v>
      </c>
      <c r="I138" s="46" t="str">
        <f>VLOOKUP(B138,'1_문헌특성'!D:BF,38,0)</f>
        <v>NRL-004 radiofrequency HT machine</v>
      </c>
      <c r="J138" s="46" t="str">
        <f>VLOOKUP(B138,'1_문헌특성'!D:BF,43,0)</f>
        <v>CT 후(첫 번째 EBRT 후 3주째) 시행</v>
      </c>
      <c r="K138" s="46" t="str">
        <f>VLOOKUP(B138,'1_문헌특성'!D:BF,51,0)</f>
        <v>CT+RT</v>
      </c>
      <c r="M138" s="32" t="s">
        <v>352</v>
      </c>
      <c r="N138" s="32" t="s">
        <v>344</v>
      </c>
      <c r="O138" s="32" t="s">
        <v>327</v>
      </c>
      <c r="Q138" s="32" t="s">
        <v>329</v>
      </c>
      <c r="R138" s="32">
        <v>217</v>
      </c>
      <c r="S138" s="32">
        <v>22</v>
      </c>
      <c r="T138" s="32">
        <v>218</v>
      </c>
      <c r="U138" s="32">
        <v>24</v>
      </c>
    </row>
    <row r="139" spans="1:21" x14ac:dyDescent="0.3">
      <c r="A139" s="32">
        <f>INDEX('1_문헌특성'!B:B, MATCH(B139, '1_문헌특성'!D:D, 0))</f>
        <v>2</v>
      </c>
      <c r="B139" s="39">
        <v>1157</v>
      </c>
      <c r="C139" s="46" t="str">
        <f>VLOOKUP(B139,'1_문헌특성'!D:BF,2,0)</f>
        <v>Wang (2020)</v>
      </c>
      <c r="D139" s="46" t="str">
        <f>VLOOKUP(B139,'1_문헌특성'!D:BF,3,0)</f>
        <v>RCT</v>
      </c>
      <c r="E139" s="46" t="str">
        <f>VLOOKUP(B139,'1_문헌특성'!D:BF,7,0)</f>
        <v>부인종양</v>
      </c>
      <c r="F139" s="46" t="str">
        <f>VLOOKUP(B139,'1_문헌특성'!D:BF,8,0)</f>
        <v>자궁경부암</v>
      </c>
      <c r="G139" s="46" t="str">
        <f>VLOOKUP(B139,'1_문헌특성'!D:BF,9,0)</f>
        <v>자궁경부암(IB~IV)</v>
      </c>
      <c r="H139" s="46" t="str">
        <f>VLOOKUP(B139,'1_문헌특성'!D:BF,31,0)</f>
        <v>HT+CT+RT</v>
      </c>
      <c r="I139" s="46" t="str">
        <f>VLOOKUP(B139,'1_문헌특성'!D:BF,38,0)</f>
        <v>NRL-004 radiofrequency HT machine</v>
      </c>
      <c r="J139" s="46" t="str">
        <f>VLOOKUP(B139,'1_문헌특성'!D:BF,43,0)</f>
        <v>CT 후(첫 번째 EBRT 후 3주째) 시행</v>
      </c>
      <c r="K139" s="46" t="str">
        <f>VLOOKUP(B139,'1_문헌특성'!D:BF,51,0)</f>
        <v>CT+RT</v>
      </c>
      <c r="M139" s="32" t="s">
        <v>353</v>
      </c>
      <c r="N139" s="32" t="s">
        <v>344</v>
      </c>
      <c r="O139" s="32" t="s">
        <v>327</v>
      </c>
      <c r="Q139" s="32" t="s">
        <v>329</v>
      </c>
      <c r="R139" s="32">
        <v>217</v>
      </c>
      <c r="S139" s="32">
        <v>1</v>
      </c>
      <c r="T139" s="32">
        <v>218</v>
      </c>
      <c r="U139" s="32">
        <v>0</v>
      </c>
    </row>
    <row r="140" spans="1:21" x14ac:dyDescent="0.3">
      <c r="A140" s="32">
        <f>INDEX('1_문헌특성'!B:B, MATCH(B140, '1_문헌특성'!D:D, 0))</f>
        <v>2</v>
      </c>
      <c r="B140" s="39">
        <v>1157</v>
      </c>
      <c r="C140" s="46" t="str">
        <f>VLOOKUP(B140,'1_문헌특성'!D:BF,2,0)</f>
        <v>Wang (2020)</v>
      </c>
      <c r="D140" s="46" t="str">
        <f>VLOOKUP(B140,'1_문헌특성'!D:BF,3,0)</f>
        <v>RCT</v>
      </c>
      <c r="E140" s="46" t="str">
        <f>VLOOKUP(B140,'1_문헌특성'!D:BF,7,0)</f>
        <v>부인종양</v>
      </c>
      <c r="F140" s="46" t="str">
        <f>VLOOKUP(B140,'1_문헌특성'!D:BF,8,0)</f>
        <v>자궁경부암</v>
      </c>
      <c r="G140" s="46" t="str">
        <f>VLOOKUP(B140,'1_문헌특성'!D:BF,9,0)</f>
        <v>자궁경부암(IB~IV)</v>
      </c>
      <c r="H140" s="46" t="str">
        <f>VLOOKUP(B140,'1_문헌특성'!D:BF,31,0)</f>
        <v>HT+CT+RT</v>
      </c>
      <c r="I140" s="46" t="str">
        <f>VLOOKUP(B140,'1_문헌특성'!D:BF,38,0)</f>
        <v>NRL-004 radiofrequency HT machine</v>
      </c>
      <c r="J140" s="46" t="str">
        <f>VLOOKUP(B140,'1_문헌특성'!D:BF,43,0)</f>
        <v>CT 후(첫 번째 EBRT 후 3주째) 시행</v>
      </c>
      <c r="K140" s="46" t="str">
        <f>VLOOKUP(B140,'1_문헌특성'!D:BF,51,0)</f>
        <v>CT+RT</v>
      </c>
      <c r="M140" s="32" t="s">
        <v>354</v>
      </c>
      <c r="N140" s="32" t="s">
        <v>344</v>
      </c>
      <c r="O140" s="32" t="s">
        <v>327</v>
      </c>
      <c r="Q140" s="32" t="s">
        <v>329</v>
      </c>
      <c r="R140" s="32">
        <v>217</v>
      </c>
      <c r="S140" s="32">
        <v>0</v>
      </c>
      <c r="T140" s="32">
        <v>218</v>
      </c>
      <c r="U140" s="32">
        <v>1</v>
      </c>
    </row>
    <row r="141" spans="1:21" x14ac:dyDescent="0.3">
      <c r="A141" s="32">
        <f>INDEX('1_문헌특성'!B:B, MATCH(B141, '1_문헌특성'!D:D, 0))</f>
        <v>2</v>
      </c>
      <c r="B141" s="39">
        <v>1157</v>
      </c>
      <c r="C141" s="46" t="str">
        <f>VLOOKUP(B141,'1_문헌특성'!D:BF,2,0)</f>
        <v>Wang (2020)</v>
      </c>
      <c r="D141" s="46" t="str">
        <f>VLOOKUP(B141,'1_문헌특성'!D:BF,3,0)</f>
        <v>RCT</v>
      </c>
      <c r="E141" s="46" t="str">
        <f>VLOOKUP(B141,'1_문헌특성'!D:BF,7,0)</f>
        <v>부인종양</v>
      </c>
      <c r="F141" s="46" t="str">
        <f>VLOOKUP(B141,'1_문헌특성'!D:BF,8,0)</f>
        <v>자궁경부암</v>
      </c>
      <c r="G141" s="46" t="str">
        <f>VLOOKUP(B141,'1_문헌특성'!D:BF,9,0)</f>
        <v>자궁경부암(IB~IV)</v>
      </c>
      <c r="H141" s="46" t="str">
        <f>VLOOKUP(B141,'1_문헌특성'!D:BF,31,0)</f>
        <v>HT+CT+RT</v>
      </c>
      <c r="I141" s="46" t="str">
        <f>VLOOKUP(B141,'1_문헌특성'!D:BF,38,0)</f>
        <v>NRL-004 radiofrequency HT machine</v>
      </c>
      <c r="J141" s="46" t="str">
        <f>VLOOKUP(B141,'1_문헌특성'!D:BF,43,0)</f>
        <v>CT 후(첫 번째 EBRT 후 3주째) 시행</v>
      </c>
      <c r="K141" s="46" t="str">
        <f>VLOOKUP(B141,'1_문헌특성'!D:BF,51,0)</f>
        <v>CT+RT</v>
      </c>
      <c r="M141" s="32" t="s">
        <v>355</v>
      </c>
      <c r="N141" s="32" t="s">
        <v>344</v>
      </c>
      <c r="O141" s="32" t="s">
        <v>327</v>
      </c>
      <c r="Q141" s="32" t="s">
        <v>329</v>
      </c>
      <c r="R141" s="32">
        <v>217</v>
      </c>
      <c r="S141" s="32">
        <v>0</v>
      </c>
      <c r="T141" s="32">
        <v>218</v>
      </c>
      <c r="U141" s="32" t="s">
        <v>130</v>
      </c>
    </row>
    <row r="142" spans="1:21" x14ac:dyDescent="0.3">
      <c r="A142" s="32">
        <f>INDEX('1_문헌특성'!B:B, MATCH(B142, '1_문헌특성'!D:D, 0))</f>
        <v>2</v>
      </c>
      <c r="B142" s="39">
        <v>1157</v>
      </c>
      <c r="C142" s="46" t="str">
        <f>VLOOKUP(B142,'1_문헌특성'!D:BF,2,0)</f>
        <v>Wang (2020)</v>
      </c>
      <c r="D142" s="46" t="str">
        <f>VLOOKUP(B142,'1_문헌특성'!D:BF,3,0)</f>
        <v>RCT</v>
      </c>
      <c r="E142" s="46" t="str">
        <f>VLOOKUP(B142,'1_문헌특성'!D:BF,7,0)</f>
        <v>부인종양</v>
      </c>
      <c r="F142" s="46" t="str">
        <f>VLOOKUP(B142,'1_문헌특성'!D:BF,8,0)</f>
        <v>자궁경부암</v>
      </c>
      <c r="G142" s="46" t="str">
        <f>VLOOKUP(B142,'1_문헌특성'!D:BF,9,0)</f>
        <v>자궁경부암(IB~IV)</v>
      </c>
      <c r="H142" s="46" t="str">
        <f>VLOOKUP(B142,'1_문헌특성'!D:BF,31,0)</f>
        <v>HT+CT+RT</v>
      </c>
      <c r="I142" s="46" t="str">
        <f>VLOOKUP(B142,'1_문헌특성'!D:BF,38,0)</f>
        <v>NRL-004 radiofrequency HT machine</v>
      </c>
      <c r="J142" s="46" t="str">
        <f>VLOOKUP(B142,'1_문헌특성'!D:BF,43,0)</f>
        <v>CT 후(첫 번째 EBRT 후 3주째) 시행</v>
      </c>
      <c r="K142" s="46" t="str">
        <f>VLOOKUP(B142,'1_문헌특성'!D:BF,51,0)</f>
        <v>CT+RT</v>
      </c>
      <c r="M142" s="32" t="s">
        <v>481</v>
      </c>
      <c r="N142" s="32" t="s">
        <v>344</v>
      </c>
      <c r="O142" s="32" t="s">
        <v>327</v>
      </c>
      <c r="Q142" s="32" t="s">
        <v>329</v>
      </c>
      <c r="R142" s="32">
        <v>217</v>
      </c>
      <c r="S142" s="32">
        <v>0</v>
      </c>
      <c r="T142" s="32">
        <v>218</v>
      </c>
      <c r="U142" s="32" t="s">
        <v>130</v>
      </c>
    </row>
    <row r="143" spans="1:21" x14ac:dyDescent="0.3">
      <c r="A143" s="32">
        <f>INDEX('1_문헌특성'!B:B, MATCH(B143, '1_문헌특성'!D:D, 0))</f>
        <v>2</v>
      </c>
      <c r="B143" s="39">
        <v>1157</v>
      </c>
      <c r="C143" s="46" t="str">
        <f>VLOOKUP(B143,'1_문헌특성'!D:BF,2,0)</f>
        <v>Wang (2020)</v>
      </c>
      <c r="D143" s="46" t="str">
        <f>VLOOKUP(B143,'1_문헌특성'!D:BF,3,0)</f>
        <v>RCT</v>
      </c>
      <c r="E143" s="46" t="str">
        <f>VLOOKUP(B143,'1_문헌특성'!D:BF,7,0)</f>
        <v>부인종양</v>
      </c>
      <c r="F143" s="46" t="str">
        <f>VLOOKUP(B143,'1_문헌특성'!D:BF,8,0)</f>
        <v>자궁경부암</v>
      </c>
      <c r="G143" s="46" t="str">
        <f>VLOOKUP(B143,'1_문헌특성'!D:BF,9,0)</f>
        <v>자궁경부암(IB~IV)</v>
      </c>
      <c r="H143" s="46" t="str">
        <f>VLOOKUP(B143,'1_문헌특성'!D:BF,31,0)</f>
        <v>HT+CT+RT</v>
      </c>
      <c r="I143" s="46" t="str">
        <f>VLOOKUP(B143,'1_문헌특성'!D:BF,38,0)</f>
        <v>NRL-004 radiofrequency HT machine</v>
      </c>
      <c r="J143" s="46" t="str">
        <f>VLOOKUP(B143,'1_문헌특성'!D:BF,43,0)</f>
        <v>CT 후(첫 번째 EBRT 후 3주째) 시행</v>
      </c>
      <c r="K143" s="46" t="str">
        <f>VLOOKUP(B143,'1_문헌특성'!D:BF,51,0)</f>
        <v>CT+RT</v>
      </c>
      <c r="M143" s="32" t="s">
        <v>357</v>
      </c>
      <c r="N143" s="32" t="s">
        <v>344</v>
      </c>
      <c r="O143" s="32" t="s">
        <v>326</v>
      </c>
      <c r="Q143" s="32" t="s">
        <v>310</v>
      </c>
      <c r="R143" s="32">
        <v>217</v>
      </c>
      <c r="S143" s="32">
        <v>0</v>
      </c>
      <c r="T143" s="32">
        <v>218</v>
      </c>
      <c r="U143" s="32">
        <v>0</v>
      </c>
    </row>
    <row r="144" spans="1:21" x14ac:dyDescent="0.3">
      <c r="A144" s="32">
        <f>INDEX('1_문헌특성'!B:B, MATCH(B144, '1_문헌특성'!D:D, 0))</f>
        <v>2</v>
      </c>
      <c r="B144" s="39">
        <v>1157</v>
      </c>
      <c r="C144" s="46" t="str">
        <f>VLOOKUP(B144,'1_문헌특성'!D:BF,2,0)</f>
        <v>Wang (2020)</v>
      </c>
      <c r="D144" s="46" t="str">
        <f>VLOOKUP(B144,'1_문헌특성'!D:BF,3,0)</f>
        <v>RCT</v>
      </c>
      <c r="E144" s="46" t="str">
        <f>VLOOKUP(B144,'1_문헌특성'!D:BF,7,0)</f>
        <v>부인종양</v>
      </c>
      <c r="F144" s="46" t="str">
        <f>VLOOKUP(B144,'1_문헌특성'!D:BF,8,0)</f>
        <v>자궁경부암</v>
      </c>
      <c r="G144" s="46" t="str">
        <f>VLOOKUP(B144,'1_문헌특성'!D:BF,9,0)</f>
        <v>자궁경부암(IB~IV)</v>
      </c>
      <c r="H144" s="46" t="str">
        <f>VLOOKUP(B144,'1_문헌특성'!D:BF,31,0)</f>
        <v>HT+CT+RT</v>
      </c>
      <c r="I144" s="46" t="str">
        <f>VLOOKUP(B144,'1_문헌특성'!D:BF,38,0)</f>
        <v>NRL-004 radiofrequency HT machine</v>
      </c>
      <c r="J144" s="46" t="str">
        <f>VLOOKUP(B144,'1_문헌특성'!D:BF,43,0)</f>
        <v>CT 후(첫 번째 EBRT 후 3주째) 시행</v>
      </c>
      <c r="K144" s="46" t="str">
        <f>VLOOKUP(B144,'1_문헌특성'!D:BF,51,0)</f>
        <v>CT+RT</v>
      </c>
      <c r="M144" s="32" t="s">
        <v>358</v>
      </c>
      <c r="N144" s="32" t="s">
        <v>344</v>
      </c>
      <c r="O144" s="32" t="s">
        <v>326</v>
      </c>
      <c r="Q144" s="32" t="s">
        <v>310</v>
      </c>
      <c r="R144" s="32">
        <v>217</v>
      </c>
      <c r="S144" s="32">
        <v>0</v>
      </c>
      <c r="T144" s="32">
        <v>218</v>
      </c>
      <c r="U144" s="32">
        <v>0</v>
      </c>
    </row>
    <row r="145" spans="1:27" x14ac:dyDescent="0.3">
      <c r="A145" s="32">
        <f>INDEX('1_문헌특성'!B:B, MATCH(B145, '1_문헌특성'!D:D, 0))</f>
        <v>2</v>
      </c>
      <c r="B145" s="39">
        <v>1157</v>
      </c>
      <c r="C145" s="46" t="str">
        <f>VLOOKUP(B145,'1_문헌특성'!D:BF,2,0)</f>
        <v>Wang (2020)</v>
      </c>
      <c r="D145" s="46" t="str">
        <f>VLOOKUP(B145,'1_문헌특성'!D:BF,3,0)</f>
        <v>RCT</v>
      </c>
      <c r="E145" s="46" t="str">
        <f>VLOOKUP(B145,'1_문헌특성'!D:BF,7,0)</f>
        <v>부인종양</v>
      </c>
      <c r="F145" s="46" t="str">
        <f>VLOOKUP(B145,'1_문헌특성'!D:BF,8,0)</f>
        <v>자궁경부암</v>
      </c>
      <c r="G145" s="46" t="str">
        <f>VLOOKUP(B145,'1_문헌특성'!D:BF,9,0)</f>
        <v>자궁경부암(IB~IV)</v>
      </c>
      <c r="H145" s="46" t="str">
        <f>VLOOKUP(B145,'1_문헌특성'!D:BF,31,0)</f>
        <v>HT+CT+RT</v>
      </c>
      <c r="I145" s="46" t="str">
        <f>VLOOKUP(B145,'1_문헌특성'!D:BF,38,0)</f>
        <v>NRL-004 radiofrequency HT machine</v>
      </c>
      <c r="J145" s="46" t="str">
        <f>VLOOKUP(B145,'1_문헌특성'!D:BF,43,0)</f>
        <v>CT 후(첫 번째 EBRT 후 3주째) 시행</v>
      </c>
      <c r="K145" s="46" t="str">
        <f>VLOOKUP(B145,'1_문헌특성'!D:BF,51,0)</f>
        <v>CT+RT</v>
      </c>
      <c r="M145" s="32" t="s">
        <v>346</v>
      </c>
      <c r="N145" s="32" t="s">
        <v>345</v>
      </c>
      <c r="O145" s="32" t="s">
        <v>327</v>
      </c>
      <c r="Q145" s="32" t="s">
        <v>329</v>
      </c>
      <c r="R145" s="32">
        <v>217</v>
      </c>
      <c r="S145" s="32">
        <v>0</v>
      </c>
      <c r="T145" s="32">
        <v>218</v>
      </c>
      <c r="U145" s="32">
        <v>0</v>
      </c>
    </row>
    <row r="146" spans="1:27" x14ac:dyDescent="0.3">
      <c r="A146" s="32">
        <f>INDEX('1_문헌특성'!B:B, MATCH(B146, '1_문헌특성'!D:D, 0))</f>
        <v>2</v>
      </c>
      <c r="B146" s="39">
        <v>1157</v>
      </c>
      <c r="C146" s="46" t="str">
        <f>VLOOKUP(B146,'1_문헌특성'!D:BF,2,0)</f>
        <v>Wang (2020)</v>
      </c>
      <c r="D146" s="46" t="str">
        <f>VLOOKUP(B146,'1_문헌특성'!D:BF,3,0)</f>
        <v>RCT</v>
      </c>
      <c r="E146" s="46" t="str">
        <f>VLOOKUP(B146,'1_문헌특성'!D:BF,7,0)</f>
        <v>부인종양</v>
      </c>
      <c r="F146" s="46" t="str">
        <f>VLOOKUP(B146,'1_문헌특성'!D:BF,8,0)</f>
        <v>자궁경부암</v>
      </c>
      <c r="G146" s="46" t="str">
        <f>VLOOKUP(B146,'1_문헌특성'!D:BF,9,0)</f>
        <v>자궁경부암(IB~IV)</v>
      </c>
      <c r="H146" s="46" t="str">
        <f>VLOOKUP(B146,'1_문헌특성'!D:BF,31,0)</f>
        <v>HT+CT+RT</v>
      </c>
      <c r="I146" s="46" t="str">
        <f>VLOOKUP(B146,'1_문헌특성'!D:BF,38,0)</f>
        <v>NRL-004 radiofrequency HT machine</v>
      </c>
      <c r="J146" s="46" t="str">
        <f>VLOOKUP(B146,'1_문헌특성'!D:BF,43,0)</f>
        <v>CT 후(첫 번째 EBRT 후 3주째) 시행</v>
      </c>
      <c r="K146" s="46" t="str">
        <f>VLOOKUP(B146,'1_문헌특성'!D:BF,51,0)</f>
        <v>CT+RT</v>
      </c>
      <c r="M146" s="32" t="s">
        <v>347</v>
      </c>
      <c r="N146" s="32" t="s">
        <v>345</v>
      </c>
      <c r="O146" s="32" t="s">
        <v>327</v>
      </c>
      <c r="Q146" s="32" t="s">
        <v>329</v>
      </c>
      <c r="R146" s="32">
        <v>217</v>
      </c>
      <c r="S146" s="32">
        <v>0</v>
      </c>
      <c r="T146" s="32">
        <v>218</v>
      </c>
      <c r="U146" s="32">
        <v>0</v>
      </c>
    </row>
    <row r="147" spans="1:27" x14ac:dyDescent="0.3">
      <c r="A147" s="32">
        <f>INDEX('1_문헌특성'!B:B, MATCH(B147, '1_문헌특성'!D:D, 0))</f>
        <v>2</v>
      </c>
      <c r="B147" s="39">
        <v>1157</v>
      </c>
      <c r="C147" s="46" t="str">
        <f>VLOOKUP(B147,'1_문헌특성'!D:BF,2,0)</f>
        <v>Wang (2020)</v>
      </c>
      <c r="D147" s="46" t="str">
        <f>VLOOKUP(B147,'1_문헌특성'!D:BF,3,0)</f>
        <v>RCT</v>
      </c>
      <c r="E147" s="46" t="str">
        <f>VLOOKUP(B147,'1_문헌특성'!D:BF,7,0)</f>
        <v>부인종양</v>
      </c>
      <c r="F147" s="46" t="str">
        <f>VLOOKUP(B147,'1_문헌특성'!D:BF,8,0)</f>
        <v>자궁경부암</v>
      </c>
      <c r="G147" s="46" t="str">
        <f>VLOOKUP(B147,'1_문헌특성'!D:BF,9,0)</f>
        <v>자궁경부암(IB~IV)</v>
      </c>
      <c r="H147" s="46" t="str">
        <f>VLOOKUP(B147,'1_문헌특성'!D:BF,31,0)</f>
        <v>HT+CT+RT</v>
      </c>
      <c r="I147" s="46" t="str">
        <f>VLOOKUP(B147,'1_문헌특성'!D:BF,38,0)</f>
        <v>NRL-004 radiofrequency HT machine</v>
      </c>
      <c r="J147" s="46" t="str">
        <f>VLOOKUP(B147,'1_문헌특성'!D:BF,43,0)</f>
        <v>CT 후(첫 번째 EBRT 후 3주째) 시행</v>
      </c>
      <c r="K147" s="46" t="str">
        <f>VLOOKUP(B147,'1_문헌특성'!D:BF,51,0)</f>
        <v>CT+RT</v>
      </c>
      <c r="M147" s="32" t="s">
        <v>348</v>
      </c>
      <c r="N147" s="32" t="s">
        <v>345</v>
      </c>
      <c r="O147" s="32" t="s">
        <v>327</v>
      </c>
      <c r="Q147" s="32" t="s">
        <v>329</v>
      </c>
      <c r="R147" s="32">
        <v>217</v>
      </c>
      <c r="S147" s="32">
        <v>0</v>
      </c>
      <c r="T147" s="32">
        <v>218</v>
      </c>
      <c r="U147" s="32">
        <v>0</v>
      </c>
    </row>
    <row r="148" spans="1:27" ht="36" x14ac:dyDescent="0.3">
      <c r="A148" s="32">
        <f>INDEX('1_문헌특성'!B:B, MATCH(B148, '1_문헌특성'!D:D, 0))</f>
        <v>2</v>
      </c>
      <c r="B148" s="39">
        <v>1157</v>
      </c>
      <c r="C148" s="46" t="str">
        <f>VLOOKUP(B148,'1_문헌특성'!D:BF,2,0)</f>
        <v>Wang (2020)</v>
      </c>
      <c r="D148" s="46" t="str">
        <f>VLOOKUP(B148,'1_문헌특성'!D:BF,3,0)</f>
        <v>RCT</v>
      </c>
      <c r="E148" s="46" t="str">
        <f>VLOOKUP(B148,'1_문헌특성'!D:BF,7,0)</f>
        <v>부인종양</v>
      </c>
      <c r="F148" s="46" t="str">
        <f>VLOOKUP(B148,'1_문헌특성'!D:BF,8,0)</f>
        <v>자궁경부암</v>
      </c>
      <c r="G148" s="46" t="str">
        <f>VLOOKUP(B148,'1_문헌특성'!D:BF,9,0)</f>
        <v>자궁경부암(IB~IV)</v>
      </c>
      <c r="H148" s="46" t="str">
        <f>VLOOKUP(B148,'1_문헌특성'!D:BF,31,0)</f>
        <v>HT+CT+RT</v>
      </c>
      <c r="I148" s="46" t="str">
        <f>VLOOKUP(B148,'1_문헌특성'!D:BF,38,0)</f>
        <v>NRL-004 radiofrequency HT machine</v>
      </c>
      <c r="J148" s="46" t="str">
        <f>VLOOKUP(B148,'1_문헌특성'!D:BF,43,0)</f>
        <v>CT 후(첫 번째 EBRT 후 3주째) 시행</v>
      </c>
      <c r="K148" s="46" t="str">
        <f>VLOOKUP(B148,'1_문헌특성'!D:BF,51,0)</f>
        <v>CT+RT</v>
      </c>
      <c r="M148" s="49" t="s">
        <v>349</v>
      </c>
      <c r="N148" s="32" t="s">
        <v>345</v>
      </c>
      <c r="O148" s="32" t="s">
        <v>327</v>
      </c>
      <c r="Q148" s="32" t="s">
        <v>329</v>
      </c>
      <c r="R148" s="32">
        <v>217</v>
      </c>
      <c r="S148" s="32">
        <v>0</v>
      </c>
      <c r="T148" s="32">
        <v>218</v>
      </c>
      <c r="U148" s="32">
        <v>0</v>
      </c>
    </row>
    <row r="149" spans="1:27" x14ac:dyDescent="0.3">
      <c r="A149" s="32">
        <f>INDEX('1_문헌특성'!B:B, MATCH(B149, '1_문헌특성'!D:D, 0))</f>
        <v>2</v>
      </c>
      <c r="B149" s="39">
        <v>1157</v>
      </c>
      <c r="C149" s="46" t="str">
        <f>VLOOKUP(B149,'1_문헌특성'!D:BF,2,0)</f>
        <v>Wang (2020)</v>
      </c>
      <c r="D149" s="46" t="str">
        <f>VLOOKUP(B149,'1_문헌특성'!D:BF,3,0)</f>
        <v>RCT</v>
      </c>
      <c r="E149" s="46" t="str">
        <f>VLOOKUP(B149,'1_문헌특성'!D:BF,7,0)</f>
        <v>부인종양</v>
      </c>
      <c r="F149" s="46" t="str">
        <f>VLOOKUP(B149,'1_문헌특성'!D:BF,8,0)</f>
        <v>자궁경부암</v>
      </c>
      <c r="G149" s="46" t="str">
        <f>VLOOKUP(B149,'1_문헌특성'!D:BF,9,0)</f>
        <v>자궁경부암(IB~IV)</v>
      </c>
      <c r="H149" s="46" t="str">
        <f>VLOOKUP(B149,'1_문헌특성'!D:BF,31,0)</f>
        <v>HT+CT+RT</v>
      </c>
      <c r="I149" s="46" t="str">
        <f>VLOOKUP(B149,'1_문헌특성'!D:BF,38,0)</f>
        <v>NRL-004 radiofrequency HT machine</v>
      </c>
      <c r="J149" s="46" t="str">
        <f>VLOOKUP(B149,'1_문헌특성'!D:BF,43,0)</f>
        <v>CT 후(첫 번째 EBRT 후 3주째) 시행</v>
      </c>
      <c r="K149" s="46" t="str">
        <f>VLOOKUP(B149,'1_문헌특성'!D:BF,51,0)</f>
        <v>CT+RT</v>
      </c>
      <c r="M149" s="32" t="s">
        <v>350</v>
      </c>
      <c r="N149" s="32" t="s">
        <v>345</v>
      </c>
      <c r="O149" s="32" t="s">
        <v>327</v>
      </c>
      <c r="Q149" s="32" t="s">
        <v>329</v>
      </c>
      <c r="R149" s="32">
        <v>217</v>
      </c>
      <c r="S149" s="32">
        <v>3</v>
      </c>
      <c r="T149" s="32">
        <v>218</v>
      </c>
      <c r="U149" s="32">
        <v>4</v>
      </c>
    </row>
    <row r="150" spans="1:27" x14ac:dyDescent="0.3">
      <c r="A150" s="32">
        <f>INDEX('1_문헌특성'!B:B, MATCH(B150, '1_문헌특성'!D:D, 0))</f>
        <v>2</v>
      </c>
      <c r="B150" s="39">
        <v>1157</v>
      </c>
      <c r="C150" s="46" t="str">
        <f>VLOOKUP(B150,'1_문헌특성'!D:BF,2,0)</f>
        <v>Wang (2020)</v>
      </c>
      <c r="D150" s="46" t="str">
        <f>VLOOKUP(B150,'1_문헌특성'!D:BF,3,0)</f>
        <v>RCT</v>
      </c>
      <c r="E150" s="46" t="str">
        <f>VLOOKUP(B150,'1_문헌특성'!D:BF,7,0)</f>
        <v>부인종양</v>
      </c>
      <c r="F150" s="46" t="str">
        <f>VLOOKUP(B150,'1_문헌특성'!D:BF,8,0)</f>
        <v>자궁경부암</v>
      </c>
      <c r="G150" s="46" t="str">
        <f>VLOOKUP(B150,'1_문헌특성'!D:BF,9,0)</f>
        <v>자궁경부암(IB~IV)</v>
      </c>
      <c r="H150" s="46" t="str">
        <f>VLOOKUP(B150,'1_문헌특성'!D:BF,31,0)</f>
        <v>HT+CT+RT</v>
      </c>
      <c r="I150" s="46" t="str">
        <f>VLOOKUP(B150,'1_문헌특성'!D:BF,38,0)</f>
        <v>NRL-004 radiofrequency HT machine</v>
      </c>
      <c r="J150" s="46" t="str">
        <f>VLOOKUP(B150,'1_문헌특성'!D:BF,43,0)</f>
        <v>CT 후(첫 번째 EBRT 후 3주째) 시행</v>
      </c>
      <c r="K150" s="46" t="str">
        <f>VLOOKUP(B150,'1_문헌특성'!D:BF,51,0)</f>
        <v>CT+RT</v>
      </c>
      <c r="M150" s="32" t="s">
        <v>351</v>
      </c>
      <c r="N150" s="32" t="s">
        <v>345</v>
      </c>
      <c r="O150" s="32" t="s">
        <v>327</v>
      </c>
      <c r="Q150" s="32" t="s">
        <v>329</v>
      </c>
      <c r="R150" s="32">
        <v>217</v>
      </c>
      <c r="S150" s="32">
        <v>0</v>
      </c>
      <c r="T150" s="32">
        <v>218</v>
      </c>
      <c r="U150" s="32">
        <v>1</v>
      </c>
    </row>
    <row r="151" spans="1:27" x14ac:dyDescent="0.3">
      <c r="A151" s="32">
        <f>INDEX('1_문헌특성'!B:B, MATCH(B151, '1_문헌특성'!D:D, 0))</f>
        <v>2</v>
      </c>
      <c r="B151" s="39">
        <v>1157</v>
      </c>
      <c r="C151" s="46" t="str">
        <f>VLOOKUP(B151,'1_문헌특성'!D:BF,2,0)</f>
        <v>Wang (2020)</v>
      </c>
      <c r="D151" s="46" t="str">
        <f>VLOOKUP(B151,'1_문헌특성'!D:BF,3,0)</f>
        <v>RCT</v>
      </c>
      <c r="E151" s="46" t="str">
        <f>VLOOKUP(B151,'1_문헌특성'!D:BF,7,0)</f>
        <v>부인종양</v>
      </c>
      <c r="F151" s="46" t="str">
        <f>VLOOKUP(B151,'1_문헌특성'!D:BF,8,0)</f>
        <v>자궁경부암</v>
      </c>
      <c r="G151" s="46" t="str">
        <f>VLOOKUP(B151,'1_문헌특성'!D:BF,9,0)</f>
        <v>자궁경부암(IB~IV)</v>
      </c>
      <c r="H151" s="46" t="str">
        <f>VLOOKUP(B151,'1_문헌특성'!D:BF,31,0)</f>
        <v>HT+CT+RT</v>
      </c>
      <c r="I151" s="46" t="str">
        <f>VLOOKUP(B151,'1_문헌특성'!D:BF,38,0)</f>
        <v>NRL-004 radiofrequency HT machine</v>
      </c>
      <c r="J151" s="46" t="str">
        <f>VLOOKUP(B151,'1_문헌특성'!D:BF,43,0)</f>
        <v>CT 후(첫 번째 EBRT 후 3주째) 시행</v>
      </c>
      <c r="K151" s="46" t="str">
        <f>VLOOKUP(B151,'1_문헌특성'!D:BF,51,0)</f>
        <v>CT+RT</v>
      </c>
      <c r="M151" s="32" t="s">
        <v>352</v>
      </c>
      <c r="N151" s="32" t="s">
        <v>345</v>
      </c>
      <c r="O151" s="32" t="s">
        <v>327</v>
      </c>
      <c r="Q151" s="32" t="s">
        <v>329</v>
      </c>
      <c r="R151" s="32">
        <v>217</v>
      </c>
      <c r="S151" s="32">
        <v>6</v>
      </c>
      <c r="T151" s="32">
        <v>218</v>
      </c>
      <c r="U151" s="32">
        <v>6</v>
      </c>
    </row>
    <row r="152" spans="1:27" x14ac:dyDescent="0.3">
      <c r="A152" s="32">
        <f>INDEX('1_문헌특성'!B:B, MATCH(B152, '1_문헌특성'!D:D, 0))</f>
        <v>2</v>
      </c>
      <c r="B152" s="39">
        <v>1157</v>
      </c>
      <c r="C152" s="46" t="str">
        <f>VLOOKUP(B152,'1_문헌특성'!D:BF,2,0)</f>
        <v>Wang (2020)</v>
      </c>
      <c r="D152" s="46" t="str">
        <f>VLOOKUP(B152,'1_문헌특성'!D:BF,3,0)</f>
        <v>RCT</v>
      </c>
      <c r="E152" s="46" t="str">
        <f>VLOOKUP(B152,'1_문헌특성'!D:BF,7,0)</f>
        <v>부인종양</v>
      </c>
      <c r="F152" s="46" t="str">
        <f>VLOOKUP(B152,'1_문헌특성'!D:BF,8,0)</f>
        <v>자궁경부암</v>
      </c>
      <c r="G152" s="46" t="str">
        <f>VLOOKUP(B152,'1_문헌특성'!D:BF,9,0)</f>
        <v>자궁경부암(IB~IV)</v>
      </c>
      <c r="H152" s="46" t="str">
        <f>VLOOKUP(B152,'1_문헌특성'!D:BF,31,0)</f>
        <v>HT+CT+RT</v>
      </c>
      <c r="I152" s="46" t="str">
        <f>VLOOKUP(B152,'1_문헌특성'!D:BF,38,0)</f>
        <v>NRL-004 radiofrequency HT machine</v>
      </c>
      <c r="J152" s="46" t="str">
        <f>VLOOKUP(B152,'1_문헌특성'!D:BF,43,0)</f>
        <v>CT 후(첫 번째 EBRT 후 3주째) 시행</v>
      </c>
      <c r="K152" s="46" t="str">
        <f>VLOOKUP(B152,'1_문헌특성'!D:BF,51,0)</f>
        <v>CT+RT</v>
      </c>
      <c r="M152" s="32" t="s">
        <v>353</v>
      </c>
      <c r="N152" s="32" t="s">
        <v>345</v>
      </c>
      <c r="O152" s="32" t="s">
        <v>327</v>
      </c>
      <c r="Q152" s="32" t="s">
        <v>329</v>
      </c>
      <c r="R152" s="32">
        <v>217</v>
      </c>
      <c r="S152" s="32">
        <v>0</v>
      </c>
      <c r="T152" s="32">
        <v>218</v>
      </c>
      <c r="U152" s="32">
        <v>0</v>
      </c>
    </row>
    <row r="153" spans="1:27" x14ac:dyDescent="0.3">
      <c r="A153" s="32">
        <f>INDEX('1_문헌특성'!B:B, MATCH(B153, '1_문헌특성'!D:D, 0))</f>
        <v>2</v>
      </c>
      <c r="B153" s="39">
        <v>1157</v>
      </c>
      <c r="C153" s="46" t="str">
        <f>VLOOKUP(B153,'1_문헌특성'!D:BF,2,0)</f>
        <v>Wang (2020)</v>
      </c>
      <c r="D153" s="46" t="str">
        <f>VLOOKUP(B153,'1_문헌특성'!D:BF,3,0)</f>
        <v>RCT</v>
      </c>
      <c r="E153" s="46" t="str">
        <f>VLOOKUP(B153,'1_문헌특성'!D:BF,7,0)</f>
        <v>부인종양</v>
      </c>
      <c r="F153" s="46" t="str">
        <f>VLOOKUP(B153,'1_문헌특성'!D:BF,8,0)</f>
        <v>자궁경부암</v>
      </c>
      <c r="G153" s="46" t="str">
        <f>VLOOKUP(B153,'1_문헌특성'!D:BF,9,0)</f>
        <v>자궁경부암(IB~IV)</v>
      </c>
      <c r="H153" s="46" t="str">
        <f>VLOOKUP(B153,'1_문헌특성'!D:BF,31,0)</f>
        <v>HT+CT+RT</v>
      </c>
      <c r="I153" s="46" t="str">
        <f>VLOOKUP(B153,'1_문헌특성'!D:BF,38,0)</f>
        <v>NRL-004 radiofrequency HT machine</v>
      </c>
      <c r="J153" s="46" t="str">
        <f>VLOOKUP(B153,'1_문헌특성'!D:BF,43,0)</f>
        <v>CT 후(첫 번째 EBRT 후 3주째) 시행</v>
      </c>
      <c r="K153" s="46" t="str">
        <f>VLOOKUP(B153,'1_문헌특성'!D:BF,51,0)</f>
        <v>CT+RT</v>
      </c>
      <c r="M153" s="32" t="s">
        <v>354</v>
      </c>
      <c r="N153" s="32" t="s">
        <v>345</v>
      </c>
      <c r="O153" s="32" t="s">
        <v>327</v>
      </c>
      <c r="Q153" s="32" t="s">
        <v>329</v>
      </c>
      <c r="R153" s="32">
        <v>217</v>
      </c>
      <c r="S153" s="32">
        <v>0</v>
      </c>
      <c r="T153" s="32">
        <v>218</v>
      </c>
      <c r="U153" s="32">
        <v>0</v>
      </c>
    </row>
    <row r="154" spans="1:27" x14ac:dyDescent="0.3">
      <c r="A154" s="32">
        <f>INDEX('1_문헌특성'!B:B, MATCH(B154, '1_문헌특성'!D:D, 0))</f>
        <v>2</v>
      </c>
      <c r="B154" s="39">
        <v>1157</v>
      </c>
      <c r="C154" s="46" t="str">
        <f>VLOOKUP(B154,'1_문헌특성'!D:BF,2,0)</f>
        <v>Wang (2020)</v>
      </c>
      <c r="D154" s="46" t="str">
        <f>VLOOKUP(B154,'1_문헌특성'!D:BF,3,0)</f>
        <v>RCT</v>
      </c>
      <c r="E154" s="46" t="str">
        <f>VLOOKUP(B154,'1_문헌특성'!D:BF,7,0)</f>
        <v>부인종양</v>
      </c>
      <c r="F154" s="46" t="str">
        <f>VLOOKUP(B154,'1_문헌특성'!D:BF,8,0)</f>
        <v>자궁경부암</v>
      </c>
      <c r="G154" s="46" t="str">
        <f>VLOOKUP(B154,'1_문헌특성'!D:BF,9,0)</f>
        <v>자궁경부암(IB~IV)</v>
      </c>
      <c r="H154" s="46" t="str">
        <f>VLOOKUP(B154,'1_문헌특성'!D:BF,31,0)</f>
        <v>HT+CT+RT</v>
      </c>
      <c r="I154" s="46" t="str">
        <f>VLOOKUP(B154,'1_문헌특성'!D:BF,38,0)</f>
        <v>NRL-004 radiofrequency HT machine</v>
      </c>
      <c r="J154" s="46" t="str">
        <f>VLOOKUP(B154,'1_문헌특성'!D:BF,43,0)</f>
        <v>CT 후(첫 번째 EBRT 후 3주째) 시행</v>
      </c>
      <c r="K154" s="46" t="str">
        <f>VLOOKUP(B154,'1_문헌특성'!D:BF,51,0)</f>
        <v>CT+RT</v>
      </c>
      <c r="M154" s="32" t="s">
        <v>355</v>
      </c>
      <c r="N154" s="32" t="s">
        <v>345</v>
      </c>
      <c r="O154" s="32" t="s">
        <v>327</v>
      </c>
      <c r="Q154" s="32" t="s">
        <v>329</v>
      </c>
      <c r="R154" s="32">
        <v>217</v>
      </c>
      <c r="S154" s="32">
        <v>0</v>
      </c>
      <c r="T154" s="32">
        <v>218</v>
      </c>
      <c r="U154" s="32" t="s">
        <v>130</v>
      </c>
    </row>
    <row r="155" spans="1:27" x14ac:dyDescent="0.3">
      <c r="A155" s="32">
        <f>INDEX('1_문헌특성'!B:B, MATCH(B155, '1_문헌특성'!D:D, 0))</f>
        <v>2</v>
      </c>
      <c r="B155" s="39">
        <v>1157</v>
      </c>
      <c r="C155" s="46" t="str">
        <f>VLOOKUP(B155,'1_문헌특성'!D:BF,2,0)</f>
        <v>Wang (2020)</v>
      </c>
      <c r="D155" s="46" t="str">
        <f>VLOOKUP(B155,'1_문헌특성'!D:BF,3,0)</f>
        <v>RCT</v>
      </c>
      <c r="E155" s="46" t="str">
        <f>VLOOKUP(B155,'1_문헌특성'!D:BF,7,0)</f>
        <v>부인종양</v>
      </c>
      <c r="F155" s="46" t="str">
        <f>VLOOKUP(B155,'1_문헌특성'!D:BF,8,0)</f>
        <v>자궁경부암</v>
      </c>
      <c r="G155" s="46" t="str">
        <f>VLOOKUP(B155,'1_문헌특성'!D:BF,9,0)</f>
        <v>자궁경부암(IB~IV)</v>
      </c>
      <c r="H155" s="46" t="str">
        <f>VLOOKUP(B155,'1_문헌특성'!D:BF,31,0)</f>
        <v>HT+CT+RT</v>
      </c>
      <c r="I155" s="46" t="str">
        <f>VLOOKUP(B155,'1_문헌특성'!D:BF,38,0)</f>
        <v>NRL-004 radiofrequency HT machine</v>
      </c>
      <c r="J155" s="46" t="str">
        <f>VLOOKUP(B155,'1_문헌특성'!D:BF,43,0)</f>
        <v>CT 후(첫 번째 EBRT 후 3주째) 시행</v>
      </c>
      <c r="K155" s="46" t="str">
        <f>VLOOKUP(B155,'1_문헌특성'!D:BF,51,0)</f>
        <v>CT+RT</v>
      </c>
      <c r="M155" s="32" t="s">
        <v>356</v>
      </c>
      <c r="N155" s="32" t="s">
        <v>345</v>
      </c>
      <c r="O155" s="32" t="s">
        <v>327</v>
      </c>
      <c r="Q155" s="32" t="s">
        <v>329</v>
      </c>
      <c r="R155" s="32">
        <v>217</v>
      </c>
      <c r="S155" s="32">
        <v>0</v>
      </c>
      <c r="T155" s="32">
        <v>218</v>
      </c>
      <c r="U155" s="32" t="s">
        <v>130</v>
      </c>
    </row>
    <row r="156" spans="1:27" x14ac:dyDescent="0.3">
      <c r="A156" s="32">
        <f>INDEX('1_문헌특성'!B:B, MATCH(B156, '1_문헌특성'!D:D, 0))</f>
        <v>2</v>
      </c>
      <c r="B156" s="39">
        <v>1157</v>
      </c>
      <c r="C156" s="46" t="str">
        <f>VLOOKUP(B156,'1_문헌특성'!D:BF,2,0)</f>
        <v>Wang (2020)</v>
      </c>
      <c r="D156" s="46" t="str">
        <f>VLOOKUP(B156,'1_문헌특성'!D:BF,3,0)</f>
        <v>RCT</v>
      </c>
      <c r="E156" s="46" t="str">
        <f>VLOOKUP(B156,'1_문헌특성'!D:BF,7,0)</f>
        <v>부인종양</v>
      </c>
      <c r="F156" s="46" t="str">
        <f>VLOOKUP(B156,'1_문헌특성'!D:BF,8,0)</f>
        <v>자궁경부암</v>
      </c>
      <c r="G156" s="46" t="str">
        <f>VLOOKUP(B156,'1_문헌특성'!D:BF,9,0)</f>
        <v>자궁경부암(IB~IV)</v>
      </c>
      <c r="H156" s="46" t="str">
        <f>VLOOKUP(B156,'1_문헌특성'!D:BF,31,0)</f>
        <v>HT+CT+RT</v>
      </c>
      <c r="I156" s="46" t="str">
        <f>VLOOKUP(B156,'1_문헌특성'!D:BF,38,0)</f>
        <v>NRL-004 radiofrequency HT machine</v>
      </c>
      <c r="J156" s="46" t="str">
        <f>VLOOKUP(B156,'1_문헌특성'!D:BF,43,0)</f>
        <v>CT 후(첫 번째 EBRT 후 3주째) 시행</v>
      </c>
      <c r="K156" s="46" t="str">
        <f>VLOOKUP(B156,'1_문헌특성'!D:BF,51,0)</f>
        <v>CT+RT</v>
      </c>
      <c r="M156" s="32" t="s">
        <v>357</v>
      </c>
      <c r="N156" s="32" t="s">
        <v>345</v>
      </c>
      <c r="O156" s="32" t="s">
        <v>326</v>
      </c>
      <c r="Q156" s="32" t="s">
        <v>310</v>
      </c>
      <c r="R156" s="32">
        <v>217</v>
      </c>
      <c r="S156" s="32">
        <v>0</v>
      </c>
      <c r="T156" s="32">
        <v>218</v>
      </c>
      <c r="U156" s="32">
        <v>0</v>
      </c>
    </row>
    <row r="157" spans="1:27" x14ac:dyDescent="0.3">
      <c r="A157" s="32">
        <f>INDEX('1_문헌특성'!B:B, MATCH(B157, '1_문헌특성'!D:D, 0))</f>
        <v>2</v>
      </c>
      <c r="B157" s="39">
        <v>1157</v>
      </c>
      <c r="C157" s="46" t="str">
        <f>VLOOKUP(B157,'1_문헌특성'!D:BF,2,0)</f>
        <v>Wang (2020)</v>
      </c>
      <c r="D157" s="46" t="str">
        <f>VLOOKUP(B157,'1_문헌특성'!D:BF,3,0)</f>
        <v>RCT</v>
      </c>
      <c r="E157" s="46" t="str">
        <f>VLOOKUP(B157,'1_문헌특성'!D:BF,7,0)</f>
        <v>부인종양</v>
      </c>
      <c r="F157" s="46" t="str">
        <f>VLOOKUP(B157,'1_문헌특성'!D:BF,8,0)</f>
        <v>자궁경부암</v>
      </c>
      <c r="G157" s="46" t="str">
        <f>VLOOKUP(B157,'1_문헌특성'!D:BF,9,0)</f>
        <v>자궁경부암(IB~IV)</v>
      </c>
      <c r="H157" s="46" t="str">
        <f>VLOOKUP(B157,'1_문헌특성'!D:BF,31,0)</f>
        <v>HT+CT+RT</v>
      </c>
      <c r="I157" s="46" t="str">
        <f>VLOOKUP(B157,'1_문헌특성'!D:BF,38,0)</f>
        <v>NRL-004 radiofrequency HT machine</v>
      </c>
      <c r="J157" s="46" t="str">
        <f>VLOOKUP(B157,'1_문헌특성'!D:BF,43,0)</f>
        <v>CT 후(첫 번째 EBRT 후 3주째) 시행</v>
      </c>
      <c r="K157" s="46" t="str">
        <f>VLOOKUP(B157,'1_문헌특성'!D:BF,51,0)</f>
        <v>CT+RT</v>
      </c>
      <c r="M157" s="32" t="s">
        <v>358</v>
      </c>
      <c r="N157" s="32" t="s">
        <v>345</v>
      </c>
      <c r="O157" s="32" t="s">
        <v>326</v>
      </c>
      <c r="Q157" s="32" t="s">
        <v>310</v>
      </c>
      <c r="R157" s="32">
        <v>217</v>
      </c>
      <c r="S157" s="32">
        <v>0</v>
      </c>
      <c r="T157" s="32">
        <v>218</v>
      </c>
      <c r="U157" s="32">
        <v>0</v>
      </c>
    </row>
    <row r="158" spans="1:27" x14ac:dyDescent="0.3">
      <c r="A158" s="32">
        <f>INDEX('1_문헌특성'!B:B, MATCH(B158, '1_문헌특성'!D:D, 0))</f>
        <v>3</v>
      </c>
      <c r="B158" s="32">
        <v>3400</v>
      </c>
      <c r="C158" s="46" t="str">
        <f>VLOOKUP(B158,'1_문헌특성'!D:BF,2,0)</f>
        <v>Harima (2016)</v>
      </c>
      <c r="D158" s="46" t="str">
        <f>VLOOKUP(B158,'1_문헌특성'!D:BF,3,0)</f>
        <v>RCT</v>
      </c>
      <c r="E158" s="46" t="str">
        <f>VLOOKUP(B158,'1_문헌특성'!D:BF,7,0)</f>
        <v>부인종양</v>
      </c>
      <c r="F158" s="46" t="str">
        <f>VLOOKUP(B158,'1_문헌특성'!D:BF,8,0)</f>
        <v>자궁경부암</v>
      </c>
      <c r="G158" s="46" t="str">
        <f>VLOOKUP(B158,'1_문헌특성'!D:BF,9,0)</f>
        <v>자궁경부암(IB-IVA)</v>
      </c>
      <c r="H158" s="46" t="str">
        <f>VLOOKUP(B158,'1_문헌특성'!D:BF,31,0)</f>
        <v>HT+CT+RT</v>
      </c>
      <c r="I158" s="46" t="str">
        <f>VLOOKUP(B158,'1_문헌특성'!D:BF,38,0)</f>
        <v>Thermotron RF-8</v>
      </c>
      <c r="J158" s="46" t="str">
        <f>VLOOKUP(B158,'1_문헌특성'!D:BF,43,0)</f>
        <v xml:space="preserve">CT-RT와 동시(concurrent) 매주 투여, EBRT 후 30분 이내 적용, 단, brachytherapy와 동시에 시행하지 않음 </v>
      </c>
      <c r="K158" s="46" t="str">
        <f>VLOOKUP(B158,'1_문헌특성'!D:BF,51,0)</f>
        <v>CT+RT</v>
      </c>
      <c r="M158" s="32" t="s">
        <v>390</v>
      </c>
      <c r="Q158" s="32" t="s">
        <v>391</v>
      </c>
      <c r="R158" s="32">
        <v>51</v>
      </c>
      <c r="S158" s="24">
        <f>R158*77.8/100</f>
        <v>39.677999999999997</v>
      </c>
      <c r="T158" s="32">
        <v>50</v>
      </c>
      <c r="U158" s="24">
        <f>T158*64.8/100</f>
        <v>32.4</v>
      </c>
      <c r="V158" s="32">
        <v>0.14099999999999999</v>
      </c>
      <c r="W158" s="32" t="s">
        <v>313</v>
      </c>
      <c r="X158" s="32">
        <v>0.48499999999999999</v>
      </c>
      <c r="Y158" s="32" t="s">
        <v>392</v>
      </c>
      <c r="Z158" s="32">
        <v>7.6999999999999999E-2</v>
      </c>
      <c r="AA158" s="32" t="s">
        <v>398</v>
      </c>
    </row>
    <row r="159" spans="1:27" x14ac:dyDescent="0.3">
      <c r="A159" s="32">
        <f>INDEX('1_문헌특성'!B:B, MATCH(B159, '1_문헌특성'!D:D, 0))</f>
        <v>3</v>
      </c>
      <c r="B159" s="32">
        <v>3400</v>
      </c>
      <c r="C159" s="46" t="str">
        <f>VLOOKUP(B159,'1_문헌특성'!D:BF,2,0)</f>
        <v>Harima (2016)</v>
      </c>
      <c r="D159" s="46" t="str">
        <f>VLOOKUP(B159,'1_문헌특성'!D:BF,3,0)</f>
        <v>RCT</v>
      </c>
      <c r="E159" s="46" t="str">
        <f>VLOOKUP(B159,'1_문헌특성'!D:BF,7,0)</f>
        <v>부인종양</v>
      </c>
      <c r="F159" s="46" t="str">
        <f>VLOOKUP(B159,'1_문헌특성'!D:BF,8,0)</f>
        <v>자궁경부암</v>
      </c>
      <c r="G159" s="46" t="str">
        <f>VLOOKUP(B159,'1_문헌특성'!D:BF,9,0)</f>
        <v>자궁경부암(IB-IVA)</v>
      </c>
      <c r="H159" s="46" t="str">
        <f>VLOOKUP(B159,'1_문헌특성'!D:BF,31,0)</f>
        <v>HT+CT+RT</v>
      </c>
      <c r="I159" s="46" t="str">
        <f>VLOOKUP(B159,'1_문헌특성'!D:BF,38,0)</f>
        <v>Thermotron RF-8</v>
      </c>
      <c r="J159" s="46" t="str">
        <f>VLOOKUP(B159,'1_문헌특성'!D:BF,43,0)</f>
        <v xml:space="preserve">CT-RT와 동시(concurrent) 매주 투여, EBRT 후 30분 이내 적용, 단, brachytherapy와 동시에 시행하지 않음 </v>
      </c>
      <c r="K159" s="46" t="str">
        <f>VLOOKUP(B159,'1_문헌특성'!D:BF,51,0)</f>
        <v>CT+RT</v>
      </c>
      <c r="M159" s="32" t="s">
        <v>393</v>
      </c>
      <c r="Q159" s="32" t="s">
        <v>391</v>
      </c>
      <c r="R159" s="32">
        <v>51</v>
      </c>
      <c r="S159" s="24">
        <f>R159*70.8/100</f>
        <v>36.107999999999997</v>
      </c>
      <c r="T159" s="32">
        <v>50</v>
      </c>
      <c r="U159" s="24">
        <f>T159*60.6/100</f>
        <v>30.3</v>
      </c>
      <c r="V159" s="32">
        <v>0.182</v>
      </c>
      <c r="W159" s="32" t="s">
        <v>313</v>
      </c>
      <c r="X159" s="32">
        <v>0.51700000000000002</v>
      </c>
      <c r="Y159" s="32" t="s">
        <v>400</v>
      </c>
      <c r="Z159" s="32">
        <v>7.2999999999999995E-2</v>
      </c>
      <c r="AA159" s="32" t="s">
        <v>399</v>
      </c>
    </row>
    <row r="160" spans="1:27" x14ac:dyDescent="0.3">
      <c r="A160" s="32">
        <f>INDEX('1_문헌특성'!B:B, MATCH(B160, '1_문헌특성'!D:D, 0))</f>
        <v>3</v>
      </c>
      <c r="B160" s="32">
        <v>3400</v>
      </c>
      <c r="C160" s="46" t="str">
        <f>VLOOKUP(B160,'1_문헌특성'!D:BF,2,0)</f>
        <v>Harima (2016)</v>
      </c>
      <c r="D160" s="46" t="str">
        <f>VLOOKUP(B160,'1_문헌특성'!D:BF,3,0)</f>
        <v>RCT</v>
      </c>
      <c r="E160" s="46" t="str">
        <f>VLOOKUP(B160,'1_문헌특성'!D:BF,7,0)</f>
        <v>부인종양</v>
      </c>
      <c r="F160" s="46" t="str">
        <f>VLOOKUP(B160,'1_문헌특성'!D:BF,8,0)</f>
        <v>자궁경부암</v>
      </c>
      <c r="G160" s="46" t="str">
        <f>VLOOKUP(B160,'1_문헌특성'!D:BF,9,0)</f>
        <v>자궁경부암(IB-IVA)</v>
      </c>
      <c r="H160" s="46" t="str">
        <f>VLOOKUP(B160,'1_문헌특성'!D:BF,31,0)</f>
        <v>HT+CT+RT</v>
      </c>
      <c r="I160" s="46" t="str">
        <f>VLOOKUP(B160,'1_문헌특성'!D:BF,38,0)</f>
        <v>Thermotron RF-8</v>
      </c>
      <c r="J160" s="46" t="str">
        <f>VLOOKUP(B160,'1_문헌특성'!D:BF,43,0)</f>
        <v xml:space="preserve">CT-RT와 동시(concurrent) 매주 투여, EBRT 후 30분 이내 적용, 단, brachytherapy와 동시에 시행하지 않음 </v>
      </c>
      <c r="K160" s="46" t="str">
        <f>VLOOKUP(B160,'1_문헌특성'!D:BF,51,0)</f>
        <v>CT+RT</v>
      </c>
      <c r="M160" s="32" t="s">
        <v>402</v>
      </c>
      <c r="Q160" s="32" t="s">
        <v>391</v>
      </c>
      <c r="R160" s="32">
        <v>51</v>
      </c>
      <c r="S160" s="24">
        <f>R160*80.1/100</f>
        <v>40.850999999999999</v>
      </c>
      <c r="T160" s="32">
        <v>50</v>
      </c>
      <c r="U160" s="24">
        <f>T160*71/100</f>
        <v>35.5</v>
      </c>
      <c r="V160" s="32">
        <v>0.247</v>
      </c>
      <c r="W160" s="32" t="s">
        <v>313</v>
      </c>
      <c r="X160" s="32">
        <v>0.47499999999999998</v>
      </c>
      <c r="Y160" s="32" t="s">
        <v>407</v>
      </c>
      <c r="Z160" s="32">
        <v>8.6999999999999994E-2</v>
      </c>
      <c r="AA160" s="32" t="s">
        <v>403</v>
      </c>
    </row>
    <row r="161" spans="1:27" x14ac:dyDescent="0.3">
      <c r="A161" s="32">
        <f>INDEX('1_문헌특성'!B:B, MATCH(B161, '1_문헌특성'!D:D, 0))</f>
        <v>3</v>
      </c>
      <c r="B161" s="32">
        <v>3400</v>
      </c>
      <c r="C161" s="46" t="str">
        <f>VLOOKUP(B161,'1_문헌특성'!D:BF,2,0)</f>
        <v>Harima (2016)</v>
      </c>
      <c r="D161" s="46" t="str">
        <f>VLOOKUP(B161,'1_문헌특성'!D:BF,3,0)</f>
        <v>RCT</v>
      </c>
      <c r="E161" s="46" t="str">
        <f>VLOOKUP(B161,'1_문헌특성'!D:BF,7,0)</f>
        <v>부인종양</v>
      </c>
      <c r="F161" s="46" t="str">
        <f>VLOOKUP(B161,'1_문헌특성'!D:BF,8,0)</f>
        <v>자궁경부암</v>
      </c>
      <c r="G161" s="46" t="str">
        <f>VLOOKUP(B161,'1_문헌특성'!D:BF,9,0)</f>
        <v>자궁경부암(IB-IVA)</v>
      </c>
      <c r="H161" s="46" t="str">
        <f>VLOOKUP(B161,'1_문헌특성'!D:BF,31,0)</f>
        <v>HT+CT+RT</v>
      </c>
      <c r="I161" s="46" t="str">
        <f>VLOOKUP(B161,'1_문헌특성'!D:BF,38,0)</f>
        <v>Thermotron RF-8</v>
      </c>
      <c r="J161" s="46" t="str">
        <f>VLOOKUP(B161,'1_문헌특성'!D:BF,43,0)</f>
        <v xml:space="preserve">CT-RT와 동시(concurrent) 매주 투여, EBRT 후 30분 이내 적용, 단, brachytherapy와 동시에 시행하지 않음 </v>
      </c>
      <c r="K161" s="46" t="str">
        <f>VLOOKUP(B161,'1_문헌특성'!D:BF,51,0)</f>
        <v>CT+RT</v>
      </c>
      <c r="M161" s="32" t="s">
        <v>408</v>
      </c>
      <c r="Q161" s="32" t="s">
        <v>391</v>
      </c>
      <c r="R161" s="32">
        <v>50</v>
      </c>
      <c r="S161" s="24">
        <v>44</v>
      </c>
      <c r="T161" s="32">
        <v>49</v>
      </c>
      <c r="U161" s="24">
        <v>38</v>
      </c>
      <c r="V161" s="32">
        <v>0.192</v>
      </c>
      <c r="W161" s="32" t="s">
        <v>405</v>
      </c>
      <c r="X161" s="32">
        <v>3.9929999999999999</v>
      </c>
      <c r="Y161" s="32" t="s">
        <v>406</v>
      </c>
      <c r="Z161" s="32">
        <v>4.7E-2</v>
      </c>
      <c r="AA161" s="32" t="s">
        <v>404</v>
      </c>
    </row>
    <row r="162" spans="1:27" x14ac:dyDescent="0.3">
      <c r="A162" s="32">
        <f>INDEX('1_문헌특성'!B:B, MATCH(B162, '1_문헌특성'!D:D, 0))</f>
        <v>3</v>
      </c>
      <c r="B162" s="32">
        <v>3400</v>
      </c>
      <c r="C162" s="46" t="str">
        <f>VLOOKUP(B162,'1_문헌특성'!D:BF,2,0)</f>
        <v>Harima (2016)</v>
      </c>
      <c r="D162" s="46" t="str">
        <f>VLOOKUP(B162,'1_문헌특성'!D:BF,3,0)</f>
        <v>RCT</v>
      </c>
      <c r="E162" s="46" t="str">
        <f>VLOOKUP(B162,'1_문헌특성'!D:BF,7,0)</f>
        <v>부인종양</v>
      </c>
      <c r="F162" s="46" t="str">
        <f>VLOOKUP(B162,'1_문헌특성'!D:BF,8,0)</f>
        <v>자궁경부암</v>
      </c>
      <c r="G162" s="46" t="str">
        <f>VLOOKUP(B162,'1_문헌특성'!D:BF,9,0)</f>
        <v>자궁경부암(IB-IVA)</v>
      </c>
      <c r="H162" s="46" t="str">
        <f>VLOOKUP(B162,'1_문헌특성'!D:BF,31,0)</f>
        <v>HT+CT+RT</v>
      </c>
      <c r="I162" s="46" t="str">
        <f>VLOOKUP(B162,'1_문헌특성'!D:BF,38,0)</f>
        <v>Thermotron RF-8</v>
      </c>
      <c r="J162" s="46" t="str">
        <f>VLOOKUP(B162,'1_문헌특성'!D:BF,43,0)</f>
        <v xml:space="preserve">CT-RT와 동시(concurrent) 매주 투여, EBRT 후 30분 이내 적용, 단, brachytherapy와 동시에 시행하지 않음 </v>
      </c>
      <c r="K162" s="46" t="str">
        <f>VLOOKUP(B162,'1_문헌특성'!D:BF,51,0)</f>
        <v>CT+RT</v>
      </c>
      <c r="M162" s="32" t="s">
        <v>411</v>
      </c>
      <c r="N162" s="32" t="s">
        <v>328</v>
      </c>
      <c r="O162" s="32" t="s">
        <v>422</v>
      </c>
      <c r="P162" s="32" t="s">
        <v>409</v>
      </c>
      <c r="Q162" s="32" t="s">
        <v>410</v>
      </c>
      <c r="R162" s="32">
        <v>51</v>
      </c>
      <c r="S162" s="32">
        <v>2</v>
      </c>
      <c r="T162" s="32">
        <v>50</v>
      </c>
      <c r="U162" s="32">
        <v>3</v>
      </c>
    </row>
    <row r="163" spans="1:27" x14ac:dyDescent="0.3">
      <c r="A163" s="32">
        <f>INDEX('1_문헌특성'!B:B, MATCH(B163, '1_문헌특성'!D:D, 0))</f>
        <v>3</v>
      </c>
      <c r="B163" s="32">
        <v>3400</v>
      </c>
      <c r="C163" s="46" t="str">
        <f>VLOOKUP(B163,'1_문헌특성'!D:BF,2,0)</f>
        <v>Harima (2016)</v>
      </c>
      <c r="D163" s="46" t="str">
        <f>VLOOKUP(B163,'1_문헌특성'!D:BF,3,0)</f>
        <v>RCT</v>
      </c>
      <c r="E163" s="46" t="str">
        <f>VLOOKUP(B163,'1_문헌특성'!D:BF,7,0)</f>
        <v>부인종양</v>
      </c>
      <c r="F163" s="46" t="str">
        <f>VLOOKUP(B163,'1_문헌특성'!D:BF,8,0)</f>
        <v>자궁경부암</v>
      </c>
      <c r="G163" s="46" t="str">
        <f>VLOOKUP(B163,'1_문헌특성'!D:BF,9,0)</f>
        <v>자궁경부암(IB-IVA)</v>
      </c>
      <c r="H163" s="46" t="str">
        <f>VLOOKUP(B163,'1_문헌특성'!D:BF,31,0)</f>
        <v>HT+CT+RT</v>
      </c>
      <c r="I163" s="46" t="str">
        <f>VLOOKUP(B163,'1_문헌특성'!D:BF,38,0)</f>
        <v>Thermotron RF-8</v>
      </c>
      <c r="J163" s="46" t="str">
        <f>VLOOKUP(B163,'1_문헌특성'!D:BF,43,0)</f>
        <v xml:space="preserve">CT-RT와 동시(concurrent) 매주 투여, EBRT 후 30분 이내 적용, 단, brachytherapy와 동시에 시행하지 않음 </v>
      </c>
      <c r="K163" s="46" t="str">
        <f>VLOOKUP(B163,'1_문헌특성'!D:BF,51,0)</f>
        <v>CT+RT</v>
      </c>
      <c r="M163" s="32" t="s">
        <v>412</v>
      </c>
      <c r="N163" s="32" t="s">
        <v>328</v>
      </c>
      <c r="O163" s="32" t="s">
        <v>422</v>
      </c>
      <c r="P163" s="32" t="s">
        <v>409</v>
      </c>
      <c r="Q163" s="32" t="s">
        <v>410</v>
      </c>
      <c r="R163" s="32">
        <v>51</v>
      </c>
      <c r="S163" s="32">
        <v>2</v>
      </c>
      <c r="T163" s="32">
        <v>50</v>
      </c>
      <c r="U163" s="32">
        <v>1</v>
      </c>
    </row>
    <row r="164" spans="1:27" x14ac:dyDescent="0.3">
      <c r="A164" s="32">
        <f>INDEX('1_문헌특성'!B:B, MATCH(B164, '1_문헌특성'!D:D, 0))</f>
        <v>3</v>
      </c>
      <c r="B164" s="32">
        <v>3400</v>
      </c>
      <c r="C164" s="46" t="str">
        <f>VLOOKUP(B164,'1_문헌특성'!D:BF,2,0)</f>
        <v>Harima (2016)</v>
      </c>
      <c r="D164" s="46" t="str">
        <f>VLOOKUP(B164,'1_문헌특성'!D:BF,3,0)</f>
        <v>RCT</v>
      </c>
      <c r="E164" s="46" t="str">
        <f>VLOOKUP(B164,'1_문헌특성'!D:BF,7,0)</f>
        <v>부인종양</v>
      </c>
      <c r="F164" s="46" t="str">
        <f>VLOOKUP(B164,'1_문헌특성'!D:BF,8,0)</f>
        <v>자궁경부암</v>
      </c>
      <c r="G164" s="46" t="str">
        <f>VLOOKUP(B164,'1_문헌특성'!D:BF,9,0)</f>
        <v>자궁경부암(IB-IVA)</v>
      </c>
      <c r="H164" s="46" t="str">
        <f>VLOOKUP(B164,'1_문헌특성'!D:BF,31,0)</f>
        <v>HT+CT+RT</v>
      </c>
      <c r="I164" s="46" t="str">
        <f>VLOOKUP(B164,'1_문헌특성'!D:BF,38,0)</f>
        <v>Thermotron RF-8</v>
      </c>
      <c r="J164" s="46" t="str">
        <f>VLOOKUP(B164,'1_문헌특성'!D:BF,43,0)</f>
        <v xml:space="preserve">CT-RT와 동시(concurrent) 매주 투여, EBRT 후 30분 이내 적용, 단, brachytherapy와 동시에 시행하지 않음 </v>
      </c>
      <c r="K164" s="46" t="str">
        <f>VLOOKUP(B164,'1_문헌특성'!D:BF,51,0)</f>
        <v>CT+RT</v>
      </c>
      <c r="M164" s="32" t="s">
        <v>413</v>
      </c>
      <c r="N164" s="32" t="s">
        <v>328</v>
      </c>
      <c r="O164" s="32" t="s">
        <v>422</v>
      </c>
      <c r="P164" s="32" t="s">
        <v>409</v>
      </c>
      <c r="Q164" s="32" t="s">
        <v>410</v>
      </c>
      <c r="R164" s="32">
        <v>51</v>
      </c>
      <c r="S164" s="32">
        <v>12</v>
      </c>
      <c r="T164" s="32">
        <v>50</v>
      </c>
      <c r="U164" s="32">
        <v>10</v>
      </c>
    </row>
    <row r="165" spans="1:27" x14ac:dyDescent="0.3">
      <c r="A165" s="32">
        <f>INDEX('1_문헌특성'!B:B, MATCH(B165, '1_문헌특성'!D:D, 0))</f>
        <v>3</v>
      </c>
      <c r="B165" s="32">
        <v>3400</v>
      </c>
      <c r="C165" s="46" t="str">
        <f>VLOOKUP(B165,'1_문헌특성'!D:BF,2,0)</f>
        <v>Harima (2016)</v>
      </c>
      <c r="D165" s="46" t="str">
        <f>VLOOKUP(B165,'1_문헌특성'!D:BF,3,0)</f>
        <v>RCT</v>
      </c>
      <c r="E165" s="46" t="str">
        <f>VLOOKUP(B165,'1_문헌특성'!D:BF,7,0)</f>
        <v>부인종양</v>
      </c>
      <c r="F165" s="46" t="str">
        <f>VLOOKUP(B165,'1_문헌특성'!D:BF,8,0)</f>
        <v>자궁경부암</v>
      </c>
      <c r="G165" s="46" t="str">
        <f>VLOOKUP(B165,'1_문헌특성'!D:BF,9,0)</f>
        <v>자궁경부암(IB-IVA)</v>
      </c>
      <c r="H165" s="46" t="str">
        <f>VLOOKUP(B165,'1_문헌특성'!D:BF,31,0)</f>
        <v>HT+CT+RT</v>
      </c>
      <c r="I165" s="46" t="str">
        <f>VLOOKUP(B165,'1_문헌특성'!D:BF,38,0)</f>
        <v>Thermotron RF-8</v>
      </c>
      <c r="J165" s="46" t="str">
        <f>VLOOKUP(B165,'1_문헌특성'!D:BF,43,0)</f>
        <v xml:space="preserve">CT-RT와 동시(concurrent) 매주 투여, EBRT 후 30분 이내 적용, 단, brachytherapy와 동시에 시행하지 않음 </v>
      </c>
      <c r="K165" s="46" t="str">
        <f>VLOOKUP(B165,'1_문헌특성'!D:BF,51,0)</f>
        <v>CT+RT</v>
      </c>
      <c r="M165" s="32" t="s">
        <v>414</v>
      </c>
      <c r="N165" s="32" t="s">
        <v>328</v>
      </c>
      <c r="O165" s="32" t="s">
        <v>422</v>
      </c>
      <c r="P165" s="32" t="s">
        <v>409</v>
      </c>
      <c r="Q165" s="32" t="s">
        <v>410</v>
      </c>
      <c r="R165" s="32">
        <v>51</v>
      </c>
      <c r="S165" s="32">
        <v>14</v>
      </c>
      <c r="T165" s="32">
        <v>50</v>
      </c>
      <c r="U165" s="32">
        <v>15</v>
      </c>
    </row>
    <row r="166" spans="1:27" x14ac:dyDescent="0.3">
      <c r="A166" s="32">
        <f>INDEX('1_문헌특성'!B:B, MATCH(B166, '1_문헌특성'!D:D, 0))</f>
        <v>3</v>
      </c>
      <c r="B166" s="32">
        <v>3400</v>
      </c>
      <c r="C166" s="46" t="str">
        <f>VLOOKUP(B166,'1_문헌특성'!D:BF,2,0)</f>
        <v>Harima (2016)</v>
      </c>
      <c r="D166" s="46" t="str">
        <f>VLOOKUP(B166,'1_문헌특성'!D:BF,3,0)</f>
        <v>RCT</v>
      </c>
      <c r="E166" s="46" t="str">
        <f>VLOOKUP(B166,'1_문헌특성'!D:BF,7,0)</f>
        <v>부인종양</v>
      </c>
      <c r="F166" s="46" t="str">
        <f>VLOOKUP(B166,'1_문헌특성'!D:BF,8,0)</f>
        <v>자궁경부암</v>
      </c>
      <c r="G166" s="46" t="str">
        <f>VLOOKUP(B166,'1_문헌특성'!D:BF,9,0)</f>
        <v>자궁경부암(IB-IVA)</v>
      </c>
      <c r="H166" s="46" t="str">
        <f>VLOOKUP(B166,'1_문헌특성'!D:BF,31,0)</f>
        <v>HT+CT+RT</v>
      </c>
      <c r="I166" s="46" t="str">
        <f>VLOOKUP(B166,'1_문헌특성'!D:BF,38,0)</f>
        <v>Thermotron RF-8</v>
      </c>
      <c r="J166" s="46" t="str">
        <f>VLOOKUP(B166,'1_문헌특성'!D:BF,43,0)</f>
        <v xml:space="preserve">CT-RT와 동시(concurrent) 매주 투여, EBRT 후 30분 이내 적용, 단, brachytherapy와 동시에 시행하지 않음 </v>
      </c>
      <c r="K166" s="46" t="str">
        <f>VLOOKUP(B166,'1_문헌특성'!D:BF,51,0)</f>
        <v>CT+RT</v>
      </c>
      <c r="M166" s="32" t="s">
        <v>415</v>
      </c>
      <c r="N166" s="32" t="s">
        <v>328</v>
      </c>
      <c r="O166" s="32" t="s">
        <v>422</v>
      </c>
      <c r="P166" s="32" t="s">
        <v>409</v>
      </c>
      <c r="Q166" s="32" t="s">
        <v>410</v>
      </c>
      <c r="R166" s="32">
        <v>51</v>
      </c>
      <c r="S166" s="32">
        <v>4</v>
      </c>
      <c r="T166" s="32">
        <v>50</v>
      </c>
      <c r="U166" s="32">
        <v>2</v>
      </c>
    </row>
    <row r="167" spans="1:27" x14ac:dyDescent="0.3">
      <c r="A167" s="32">
        <f>INDEX('1_문헌특성'!B:B, MATCH(B167, '1_문헌특성'!D:D, 0))</f>
        <v>3</v>
      </c>
      <c r="B167" s="32">
        <v>3400</v>
      </c>
      <c r="C167" s="46" t="str">
        <f>VLOOKUP(B167,'1_문헌특성'!D:BF,2,0)</f>
        <v>Harima (2016)</v>
      </c>
      <c r="D167" s="46" t="str">
        <f>VLOOKUP(B167,'1_문헌특성'!D:BF,3,0)</f>
        <v>RCT</v>
      </c>
      <c r="E167" s="46" t="str">
        <f>VLOOKUP(B167,'1_문헌특성'!D:BF,7,0)</f>
        <v>부인종양</v>
      </c>
      <c r="F167" s="46" t="str">
        <f>VLOOKUP(B167,'1_문헌특성'!D:BF,8,0)</f>
        <v>자궁경부암</v>
      </c>
      <c r="G167" s="46" t="str">
        <f>VLOOKUP(B167,'1_문헌특성'!D:BF,9,0)</f>
        <v>자궁경부암(IB-IVA)</v>
      </c>
      <c r="H167" s="46" t="str">
        <f>VLOOKUP(B167,'1_문헌특성'!D:BF,31,0)</f>
        <v>HT+CT+RT</v>
      </c>
      <c r="I167" s="46" t="str">
        <f>VLOOKUP(B167,'1_문헌특성'!D:BF,38,0)</f>
        <v>Thermotron RF-8</v>
      </c>
      <c r="J167" s="46" t="str">
        <f>VLOOKUP(B167,'1_문헌특성'!D:BF,43,0)</f>
        <v xml:space="preserve">CT-RT와 동시(concurrent) 매주 투여, EBRT 후 30분 이내 적용, 단, brachytherapy와 동시에 시행하지 않음 </v>
      </c>
      <c r="K167" s="46" t="str">
        <f>VLOOKUP(B167,'1_문헌특성'!D:BF,51,0)</f>
        <v>CT+RT</v>
      </c>
      <c r="M167" s="32" t="s">
        <v>416</v>
      </c>
      <c r="N167" s="32" t="s">
        <v>328</v>
      </c>
      <c r="O167" s="32" t="s">
        <v>422</v>
      </c>
      <c r="P167" s="32" t="s">
        <v>409</v>
      </c>
      <c r="Q167" s="32" t="s">
        <v>410</v>
      </c>
      <c r="R167" s="32">
        <v>51</v>
      </c>
      <c r="S167" s="32">
        <v>15</v>
      </c>
      <c r="T167" s="32">
        <v>50</v>
      </c>
      <c r="U167" s="32">
        <v>16</v>
      </c>
    </row>
    <row r="168" spans="1:27" x14ac:dyDescent="0.3">
      <c r="A168" s="32">
        <f>INDEX('1_문헌특성'!B:B, MATCH(B168, '1_문헌특성'!D:D, 0))</f>
        <v>3</v>
      </c>
      <c r="B168" s="32">
        <v>3400</v>
      </c>
      <c r="C168" s="46" t="str">
        <f>VLOOKUP(B168,'1_문헌특성'!D:BF,2,0)</f>
        <v>Harima (2016)</v>
      </c>
      <c r="D168" s="46" t="str">
        <f>VLOOKUP(B168,'1_문헌특성'!D:BF,3,0)</f>
        <v>RCT</v>
      </c>
      <c r="E168" s="46" t="str">
        <f>VLOOKUP(B168,'1_문헌특성'!D:BF,7,0)</f>
        <v>부인종양</v>
      </c>
      <c r="F168" s="46" t="str">
        <f>VLOOKUP(B168,'1_문헌특성'!D:BF,8,0)</f>
        <v>자궁경부암</v>
      </c>
      <c r="G168" s="46" t="str">
        <f>VLOOKUP(B168,'1_문헌특성'!D:BF,9,0)</f>
        <v>자궁경부암(IB-IVA)</v>
      </c>
      <c r="H168" s="46" t="str">
        <f>VLOOKUP(B168,'1_문헌특성'!D:BF,31,0)</f>
        <v>HT+CT+RT</v>
      </c>
      <c r="I168" s="46" t="str">
        <f>VLOOKUP(B168,'1_문헌특성'!D:BF,38,0)</f>
        <v>Thermotron RF-8</v>
      </c>
      <c r="J168" s="46" t="str">
        <f>VLOOKUP(B168,'1_문헌특성'!D:BF,43,0)</f>
        <v xml:space="preserve">CT-RT와 동시(concurrent) 매주 투여, EBRT 후 30분 이내 적용, 단, brachytherapy와 동시에 시행하지 않음 </v>
      </c>
      <c r="K168" s="46" t="str">
        <f>VLOOKUP(B168,'1_문헌특성'!D:BF,51,0)</f>
        <v>CT+RT</v>
      </c>
      <c r="M168" s="32" t="s">
        <v>417</v>
      </c>
      <c r="N168" s="32" t="s">
        <v>328</v>
      </c>
      <c r="O168" s="32" t="s">
        <v>422</v>
      </c>
      <c r="P168" s="32" t="s">
        <v>409</v>
      </c>
      <c r="Q168" s="32" t="s">
        <v>410</v>
      </c>
      <c r="R168" s="32">
        <v>51</v>
      </c>
      <c r="S168" s="32">
        <v>7</v>
      </c>
      <c r="T168" s="32">
        <v>50</v>
      </c>
      <c r="U168" s="32">
        <v>5</v>
      </c>
    </row>
    <row r="169" spans="1:27" x14ac:dyDescent="0.3">
      <c r="A169" s="32">
        <f>INDEX('1_문헌특성'!B:B, MATCH(B169, '1_문헌특성'!D:D, 0))</f>
        <v>3</v>
      </c>
      <c r="B169" s="32">
        <v>3400</v>
      </c>
      <c r="C169" s="46" t="str">
        <f>VLOOKUP(B169,'1_문헌특성'!D:BF,2,0)</f>
        <v>Harima (2016)</v>
      </c>
      <c r="D169" s="46" t="str">
        <f>VLOOKUP(B169,'1_문헌특성'!D:BF,3,0)</f>
        <v>RCT</v>
      </c>
      <c r="E169" s="46" t="str">
        <f>VLOOKUP(B169,'1_문헌특성'!D:BF,7,0)</f>
        <v>부인종양</v>
      </c>
      <c r="F169" s="46" t="str">
        <f>VLOOKUP(B169,'1_문헌특성'!D:BF,8,0)</f>
        <v>자궁경부암</v>
      </c>
      <c r="G169" s="46" t="str">
        <f>VLOOKUP(B169,'1_문헌특성'!D:BF,9,0)</f>
        <v>자궁경부암(IB-IVA)</v>
      </c>
      <c r="H169" s="46" t="str">
        <f>VLOOKUP(B169,'1_문헌특성'!D:BF,31,0)</f>
        <v>HT+CT+RT</v>
      </c>
      <c r="I169" s="46" t="str">
        <f>VLOOKUP(B169,'1_문헌특성'!D:BF,38,0)</f>
        <v>Thermotron RF-8</v>
      </c>
      <c r="J169" s="46" t="str">
        <f>VLOOKUP(B169,'1_문헌특성'!D:BF,43,0)</f>
        <v xml:space="preserve">CT-RT와 동시(concurrent) 매주 투여, EBRT 후 30분 이내 적용, 단, brachytherapy와 동시에 시행하지 않음 </v>
      </c>
      <c r="K169" s="46" t="str">
        <f>VLOOKUP(B169,'1_문헌특성'!D:BF,51,0)</f>
        <v>CT+RT</v>
      </c>
      <c r="M169" s="32" t="s">
        <v>418</v>
      </c>
      <c r="N169" s="32" t="s">
        <v>328</v>
      </c>
      <c r="O169" s="32" t="s">
        <v>422</v>
      </c>
      <c r="P169" s="32" t="s">
        <v>409</v>
      </c>
      <c r="Q169" s="32" t="s">
        <v>410</v>
      </c>
      <c r="R169" s="32">
        <v>51</v>
      </c>
      <c r="S169" s="32">
        <v>4</v>
      </c>
      <c r="T169" s="32">
        <v>50</v>
      </c>
      <c r="U169" s="32">
        <v>7</v>
      </c>
    </row>
    <row r="170" spans="1:27" x14ac:dyDescent="0.3">
      <c r="A170" s="32">
        <f>INDEX('1_문헌특성'!B:B, MATCH(B170, '1_문헌특성'!D:D, 0))</f>
        <v>3</v>
      </c>
      <c r="B170" s="32">
        <v>3400</v>
      </c>
      <c r="C170" s="46" t="str">
        <f>VLOOKUP(B170,'1_문헌특성'!D:BF,2,0)</f>
        <v>Harima (2016)</v>
      </c>
      <c r="D170" s="46" t="str">
        <f>VLOOKUP(B170,'1_문헌특성'!D:BF,3,0)</f>
        <v>RCT</v>
      </c>
      <c r="E170" s="46" t="str">
        <f>VLOOKUP(B170,'1_문헌특성'!D:BF,7,0)</f>
        <v>부인종양</v>
      </c>
      <c r="F170" s="46" t="str">
        <f>VLOOKUP(B170,'1_문헌특성'!D:BF,8,0)</f>
        <v>자궁경부암</v>
      </c>
      <c r="G170" s="46" t="str">
        <f>VLOOKUP(B170,'1_문헌특성'!D:BF,9,0)</f>
        <v>자궁경부암(IB-IVA)</v>
      </c>
      <c r="H170" s="46" t="str">
        <f>VLOOKUP(B170,'1_문헌특성'!D:BF,31,0)</f>
        <v>HT+CT+RT</v>
      </c>
      <c r="I170" s="46" t="str">
        <f>VLOOKUP(B170,'1_문헌특성'!D:BF,38,0)</f>
        <v>Thermotron RF-8</v>
      </c>
      <c r="J170" s="46" t="str">
        <f>VLOOKUP(B170,'1_문헌특성'!D:BF,43,0)</f>
        <v xml:space="preserve">CT-RT와 동시(concurrent) 매주 투여, EBRT 후 30분 이내 적용, 단, brachytherapy와 동시에 시행하지 않음 </v>
      </c>
      <c r="K170" s="46" t="str">
        <f>VLOOKUP(B170,'1_문헌특성'!D:BF,51,0)</f>
        <v>CT+RT</v>
      </c>
      <c r="M170" s="32" t="s">
        <v>419</v>
      </c>
      <c r="N170" s="32" t="s">
        <v>328</v>
      </c>
      <c r="O170" s="32" t="s">
        <v>422</v>
      </c>
      <c r="P170" s="32" t="s">
        <v>409</v>
      </c>
      <c r="Q170" s="32" t="s">
        <v>410</v>
      </c>
      <c r="R170" s="32">
        <v>51</v>
      </c>
      <c r="S170" s="32">
        <v>15</v>
      </c>
      <c r="T170" s="32">
        <v>50</v>
      </c>
      <c r="U170" s="32">
        <v>18</v>
      </c>
    </row>
    <row r="171" spans="1:27" x14ac:dyDescent="0.3">
      <c r="A171" s="32">
        <f>INDEX('1_문헌특성'!B:B, MATCH(B171, '1_문헌특성'!D:D, 0))</f>
        <v>3</v>
      </c>
      <c r="B171" s="32">
        <v>3400</v>
      </c>
      <c r="C171" s="46" t="str">
        <f>VLOOKUP(B171,'1_문헌특성'!D:BF,2,0)</f>
        <v>Harima (2016)</v>
      </c>
      <c r="D171" s="46" t="str">
        <f>VLOOKUP(B171,'1_문헌특성'!D:BF,3,0)</f>
        <v>RCT</v>
      </c>
      <c r="E171" s="46" t="str">
        <f>VLOOKUP(B171,'1_문헌특성'!D:BF,7,0)</f>
        <v>부인종양</v>
      </c>
      <c r="F171" s="46" t="str">
        <f>VLOOKUP(B171,'1_문헌특성'!D:BF,8,0)</f>
        <v>자궁경부암</v>
      </c>
      <c r="G171" s="46" t="str">
        <f>VLOOKUP(B171,'1_문헌특성'!D:BF,9,0)</f>
        <v>자궁경부암(IB-IVA)</v>
      </c>
      <c r="H171" s="46" t="str">
        <f>VLOOKUP(B171,'1_문헌특성'!D:BF,31,0)</f>
        <v>HT+CT+RT</v>
      </c>
      <c r="I171" s="46" t="str">
        <f>VLOOKUP(B171,'1_문헌특성'!D:BF,38,0)</f>
        <v>Thermotron RF-8</v>
      </c>
      <c r="J171" s="46" t="str">
        <f>VLOOKUP(B171,'1_문헌특성'!D:BF,43,0)</f>
        <v xml:space="preserve">CT-RT와 동시(concurrent) 매주 투여, EBRT 후 30분 이내 적용, 단, brachytherapy와 동시에 시행하지 않음 </v>
      </c>
      <c r="K171" s="46" t="str">
        <f>VLOOKUP(B171,'1_문헌특성'!D:BF,51,0)</f>
        <v>CT+RT</v>
      </c>
      <c r="M171" s="32" t="s">
        <v>420</v>
      </c>
      <c r="N171" s="32" t="s">
        <v>328</v>
      </c>
      <c r="O171" s="32" t="s">
        <v>422</v>
      </c>
      <c r="P171" s="32" t="s">
        <v>409</v>
      </c>
      <c r="Q171" s="32" t="s">
        <v>410</v>
      </c>
      <c r="R171" s="32">
        <v>51</v>
      </c>
      <c r="S171" s="32">
        <v>10</v>
      </c>
      <c r="T171" s="32">
        <v>50</v>
      </c>
      <c r="U171" s="32">
        <v>9</v>
      </c>
    </row>
    <row r="172" spans="1:27" x14ac:dyDescent="0.3">
      <c r="A172" s="32">
        <f>INDEX('1_문헌특성'!B:B, MATCH(B172, '1_문헌특성'!D:D, 0))</f>
        <v>3</v>
      </c>
      <c r="B172" s="32">
        <v>3400</v>
      </c>
      <c r="C172" s="46" t="str">
        <f>VLOOKUP(B172,'1_문헌특성'!D:BF,2,0)</f>
        <v>Harima (2016)</v>
      </c>
      <c r="D172" s="46" t="str">
        <f>VLOOKUP(B172,'1_문헌특성'!D:BF,3,0)</f>
        <v>RCT</v>
      </c>
      <c r="E172" s="46" t="str">
        <f>VLOOKUP(B172,'1_문헌특성'!D:BF,7,0)</f>
        <v>부인종양</v>
      </c>
      <c r="F172" s="46" t="str">
        <f>VLOOKUP(B172,'1_문헌특성'!D:BF,8,0)</f>
        <v>자궁경부암</v>
      </c>
      <c r="G172" s="46" t="str">
        <f>VLOOKUP(B172,'1_문헌특성'!D:BF,9,0)</f>
        <v>자궁경부암(IB-IVA)</v>
      </c>
      <c r="H172" s="46" t="str">
        <f>VLOOKUP(B172,'1_문헌특성'!D:BF,31,0)</f>
        <v>HT+CT+RT</v>
      </c>
      <c r="I172" s="46" t="str">
        <f>VLOOKUP(B172,'1_문헌특성'!D:BF,38,0)</f>
        <v>Thermotron RF-8</v>
      </c>
      <c r="J172" s="46" t="str">
        <f>VLOOKUP(B172,'1_문헌특성'!D:BF,43,0)</f>
        <v xml:space="preserve">CT-RT와 동시(concurrent) 매주 투여, EBRT 후 30분 이내 적용, 단, brachytherapy와 동시에 시행하지 않음 </v>
      </c>
      <c r="K172" s="46" t="str">
        <f>VLOOKUP(B172,'1_문헌특성'!D:BF,51,0)</f>
        <v>CT+RT</v>
      </c>
      <c r="M172" s="32" t="s">
        <v>421</v>
      </c>
      <c r="N172" s="32" t="s">
        <v>328</v>
      </c>
      <c r="O172" s="32" t="s">
        <v>422</v>
      </c>
      <c r="P172" s="32" t="s">
        <v>409</v>
      </c>
      <c r="Q172" s="32" t="s">
        <v>410</v>
      </c>
      <c r="R172" s="32">
        <v>51</v>
      </c>
      <c r="S172" s="32">
        <v>0</v>
      </c>
      <c r="T172" s="32">
        <v>50</v>
      </c>
      <c r="U172" s="32" t="s">
        <v>423</v>
      </c>
    </row>
    <row r="173" spans="1:27" x14ac:dyDescent="0.3">
      <c r="A173" s="32">
        <f>INDEX('1_문헌특성'!B:B, MATCH(B173, '1_문헌특성'!D:D, 0))</f>
        <v>3</v>
      </c>
      <c r="B173" s="32">
        <v>3400</v>
      </c>
      <c r="C173" s="46" t="str">
        <f>VLOOKUP(B173,'1_문헌특성'!D:BF,2,0)</f>
        <v>Harima (2016)</v>
      </c>
      <c r="D173" s="46" t="str">
        <f>VLOOKUP(B173,'1_문헌특성'!D:BF,3,0)</f>
        <v>RCT</v>
      </c>
      <c r="E173" s="46" t="str">
        <f>VLOOKUP(B173,'1_문헌특성'!D:BF,7,0)</f>
        <v>부인종양</v>
      </c>
      <c r="F173" s="46" t="str">
        <f>VLOOKUP(B173,'1_문헌특성'!D:BF,8,0)</f>
        <v>자궁경부암</v>
      </c>
      <c r="G173" s="46" t="str">
        <f>VLOOKUP(B173,'1_문헌특성'!D:BF,9,0)</f>
        <v>자궁경부암(IB-IVA)</v>
      </c>
      <c r="H173" s="46" t="str">
        <f>VLOOKUP(B173,'1_문헌특성'!D:BF,31,0)</f>
        <v>HT+CT+RT</v>
      </c>
      <c r="I173" s="46" t="str">
        <f>VLOOKUP(B173,'1_문헌특성'!D:BF,38,0)</f>
        <v>Thermotron RF-8</v>
      </c>
      <c r="J173" s="46" t="str">
        <f>VLOOKUP(B173,'1_문헌특성'!D:BF,43,0)</f>
        <v xml:space="preserve">CT-RT와 동시(concurrent) 매주 투여, EBRT 후 30분 이내 적용, 단, brachytherapy와 동시에 시행하지 않음 </v>
      </c>
      <c r="K173" s="46" t="str">
        <f>VLOOKUP(B173,'1_문헌특성'!D:BF,51,0)</f>
        <v>CT+RT</v>
      </c>
      <c r="M173" s="32" t="s">
        <v>411</v>
      </c>
      <c r="N173" s="32" t="s">
        <v>343</v>
      </c>
      <c r="O173" s="32" t="s">
        <v>422</v>
      </c>
      <c r="P173" s="32" t="s">
        <v>409</v>
      </c>
      <c r="Q173" s="32" t="s">
        <v>410</v>
      </c>
      <c r="R173" s="32">
        <v>51</v>
      </c>
      <c r="S173" s="32">
        <v>29</v>
      </c>
      <c r="T173" s="32">
        <v>50</v>
      </c>
      <c r="U173" s="32">
        <v>17</v>
      </c>
    </row>
    <row r="174" spans="1:27" x14ac:dyDescent="0.3">
      <c r="A174" s="32">
        <f>INDEX('1_문헌특성'!B:B, MATCH(B174, '1_문헌특성'!D:D, 0))</f>
        <v>3</v>
      </c>
      <c r="B174" s="32">
        <v>3400</v>
      </c>
      <c r="C174" s="46" t="str">
        <f>VLOOKUP(B174,'1_문헌특성'!D:BF,2,0)</f>
        <v>Harima (2016)</v>
      </c>
      <c r="D174" s="46" t="str">
        <f>VLOOKUP(B174,'1_문헌특성'!D:BF,3,0)</f>
        <v>RCT</v>
      </c>
      <c r="E174" s="46" t="str">
        <f>VLOOKUP(B174,'1_문헌특성'!D:BF,7,0)</f>
        <v>부인종양</v>
      </c>
      <c r="F174" s="46" t="str">
        <f>VLOOKUP(B174,'1_문헌특성'!D:BF,8,0)</f>
        <v>자궁경부암</v>
      </c>
      <c r="G174" s="46" t="str">
        <f>VLOOKUP(B174,'1_문헌특성'!D:BF,9,0)</f>
        <v>자궁경부암(IB-IVA)</v>
      </c>
      <c r="H174" s="46" t="str">
        <f>VLOOKUP(B174,'1_문헌특성'!D:BF,31,0)</f>
        <v>HT+CT+RT</v>
      </c>
      <c r="I174" s="46" t="str">
        <f>VLOOKUP(B174,'1_문헌특성'!D:BF,38,0)</f>
        <v>Thermotron RF-8</v>
      </c>
      <c r="J174" s="46" t="str">
        <f>VLOOKUP(B174,'1_문헌특성'!D:BF,43,0)</f>
        <v xml:space="preserve">CT-RT와 동시(concurrent) 매주 투여, EBRT 후 30분 이내 적용, 단, brachytherapy와 동시에 시행하지 않음 </v>
      </c>
      <c r="K174" s="46" t="str">
        <f>VLOOKUP(B174,'1_문헌특성'!D:BF,51,0)</f>
        <v>CT+RT</v>
      </c>
      <c r="M174" s="32" t="s">
        <v>412</v>
      </c>
      <c r="N174" s="32" t="s">
        <v>343</v>
      </c>
      <c r="O174" s="32" t="s">
        <v>422</v>
      </c>
      <c r="P174" s="32" t="s">
        <v>409</v>
      </c>
      <c r="Q174" s="32" t="s">
        <v>410</v>
      </c>
      <c r="R174" s="32">
        <v>51</v>
      </c>
      <c r="S174" s="32">
        <v>18</v>
      </c>
      <c r="T174" s="32">
        <v>50</v>
      </c>
      <c r="U174" s="32">
        <v>10</v>
      </c>
    </row>
    <row r="175" spans="1:27" x14ac:dyDescent="0.3">
      <c r="A175" s="32">
        <f>INDEX('1_문헌특성'!B:B, MATCH(B175, '1_문헌특성'!D:D, 0))</f>
        <v>3</v>
      </c>
      <c r="B175" s="32">
        <v>3400</v>
      </c>
      <c r="C175" s="46" t="str">
        <f>VLOOKUP(B175,'1_문헌특성'!D:BF,2,0)</f>
        <v>Harima (2016)</v>
      </c>
      <c r="D175" s="46" t="str">
        <f>VLOOKUP(B175,'1_문헌특성'!D:BF,3,0)</f>
        <v>RCT</v>
      </c>
      <c r="E175" s="46" t="str">
        <f>VLOOKUP(B175,'1_문헌특성'!D:BF,7,0)</f>
        <v>부인종양</v>
      </c>
      <c r="F175" s="46" t="str">
        <f>VLOOKUP(B175,'1_문헌특성'!D:BF,8,0)</f>
        <v>자궁경부암</v>
      </c>
      <c r="G175" s="46" t="str">
        <f>VLOOKUP(B175,'1_문헌특성'!D:BF,9,0)</f>
        <v>자궁경부암(IB-IVA)</v>
      </c>
      <c r="H175" s="46" t="str">
        <f>VLOOKUP(B175,'1_문헌특성'!D:BF,31,0)</f>
        <v>HT+CT+RT</v>
      </c>
      <c r="I175" s="46" t="str">
        <f>VLOOKUP(B175,'1_문헌특성'!D:BF,38,0)</f>
        <v>Thermotron RF-8</v>
      </c>
      <c r="J175" s="46" t="str">
        <f>VLOOKUP(B175,'1_문헌특성'!D:BF,43,0)</f>
        <v xml:space="preserve">CT-RT와 동시(concurrent) 매주 투여, EBRT 후 30분 이내 적용, 단, brachytherapy와 동시에 시행하지 않음 </v>
      </c>
      <c r="K175" s="46" t="str">
        <f>VLOOKUP(B175,'1_문헌특성'!D:BF,51,0)</f>
        <v>CT+RT</v>
      </c>
      <c r="M175" s="32" t="s">
        <v>413</v>
      </c>
      <c r="N175" s="32" t="s">
        <v>343</v>
      </c>
      <c r="O175" s="32" t="s">
        <v>422</v>
      </c>
      <c r="P175" s="32" t="s">
        <v>409</v>
      </c>
      <c r="Q175" s="32" t="s">
        <v>410</v>
      </c>
      <c r="R175" s="32">
        <v>51</v>
      </c>
      <c r="S175" s="32">
        <v>5</v>
      </c>
      <c r="T175" s="32">
        <v>50</v>
      </c>
      <c r="U175" s="32">
        <v>9</v>
      </c>
    </row>
    <row r="176" spans="1:27" x14ac:dyDescent="0.3">
      <c r="A176" s="32">
        <f>INDEX('1_문헌특성'!B:B, MATCH(B176, '1_문헌특성'!D:D, 0))</f>
        <v>3</v>
      </c>
      <c r="B176" s="32">
        <v>3400</v>
      </c>
      <c r="C176" s="46" t="str">
        <f>VLOOKUP(B176,'1_문헌특성'!D:BF,2,0)</f>
        <v>Harima (2016)</v>
      </c>
      <c r="D176" s="46" t="str">
        <f>VLOOKUP(B176,'1_문헌특성'!D:BF,3,0)</f>
        <v>RCT</v>
      </c>
      <c r="E176" s="46" t="str">
        <f>VLOOKUP(B176,'1_문헌특성'!D:BF,7,0)</f>
        <v>부인종양</v>
      </c>
      <c r="F176" s="46" t="str">
        <f>VLOOKUP(B176,'1_문헌특성'!D:BF,8,0)</f>
        <v>자궁경부암</v>
      </c>
      <c r="G176" s="46" t="str">
        <f>VLOOKUP(B176,'1_문헌특성'!D:BF,9,0)</f>
        <v>자궁경부암(IB-IVA)</v>
      </c>
      <c r="H176" s="46" t="str">
        <f>VLOOKUP(B176,'1_문헌특성'!D:BF,31,0)</f>
        <v>HT+CT+RT</v>
      </c>
      <c r="I176" s="46" t="str">
        <f>VLOOKUP(B176,'1_문헌특성'!D:BF,38,0)</f>
        <v>Thermotron RF-8</v>
      </c>
      <c r="J176" s="46" t="str">
        <f>VLOOKUP(B176,'1_문헌특성'!D:BF,43,0)</f>
        <v xml:space="preserve">CT-RT와 동시(concurrent) 매주 투여, EBRT 후 30분 이내 적용, 단, brachytherapy와 동시에 시행하지 않음 </v>
      </c>
      <c r="K176" s="46" t="str">
        <f>VLOOKUP(B176,'1_문헌특성'!D:BF,51,0)</f>
        <v>CT+RT</v>
      </c>
      <c r="M176" s="32" t="s">
        <v>414</v>
      </c>
      <c r="N176" s="32" t="s">
        <v>343</v>
      </c>
      <c r="O176" s="32" t="s">
        <v>422</v>
      </c>
      <c r="P176" s="32" t="s">
        <v>409</v>
      </c>
      <c r="Q176" s="32" t="s">
        <v>410</v>
      </c>
      <c r="R176" s="32">
        <v>51</v>
      </c>
      <c r="S176" s="32">
        <v>0</v>
      </c>
      <c r="T176" s="32">
        <v>50</v>
      </c>
      <c r="U176" s="32">
        <v>7</v>
      </c>
    </row>
    <row r="177" spans="1:21" x14ac:dyDescent="0.3">
      <c r="A177" s="32">
        <f>INDEX('1_문헌특성'!B:B, MATCH(B177, '1_문헌특성'!D:D, 0))</f>
        <v>3</v>
      </c>
      <c r="B177" s="32">
        <v>3400</v>
      </c>
      <c r="C177" s="46" t="str">
        <f>VLOOKUP(B177,'1_문헌특성'!D:BF,2,0)</f>
        <v>Harima (2016)</v>
      </c>
      <c r="D177" s="46" t="str">
        <f>VLOOKUP(B177,'1_문헌특성'!D:BF,3,0)</f>
        <v>RCT</v>
      </c>
      <c r="E177" s="46" t="str">
        <f>VLOOKUP(B177,'1_문헌특성'!D:BF,7,0)</f>
        <v>부인종양</v>
      </c>
      <c r="F177" s="46" t="str">
        <f>VLOOKUP(B177,'1_문헌특성'!D:BF,8,0)</f>
        <v>자궁경부암</v>
      </c>
      <c r="G177" s="46" t="str">
        <f>VLOOKUP(B177,'1_문헌특성'!D:BF,9,0)</f>
        <v>자궁경부암(IB-IVA)</v>
      </c>
      <c r="H177" s="46" t="str">
        <f>VLOOKUP(B177,'1_문헌특성'!D:BF,31,0)</f>
        <v>HT+CT+RT</v>
      </c>
      <c r="I177" s="46" t="str">
        <f>VLOOKUP(B177,'1_문헌특성'!D:BF,38,0)</f>
        <v>Thermotron RF-8</v>
      </c>
      <c r="J177" s="46" t="str">
        <f>VLOOKUP(B177,'1_문헌특성'!D:BF,43,0)</f>
        <v xml:space="preserve">CT-RT와 동시(concurrent) 매주 투여, EBRT 후 30분 이내 적용, 단, brachytherapy와 동시에 시행하지 않음 </v>
      </c>
      <c r="K177" s="46" t="str">
        <f>VLOOKUP(B177,'1_문헌특성'!D:BF,51,0)</f>
        <v>CT+RT</v>
      </c>
      <c r="M177" s="32" t="s">
        <v>415</v>
      </c>
      <c r="N177" s="32" t="s">
        <v>343</v>
      </c>
      <c r="O177" s="32" t="s">
        <v>422</v>
      </c>
      <c r="P177" s="32" t="s">
        <v>409</v>
      </c>
      <c r="Q177" s="32" t="s">
        <v>410</v>
      </c>
      <c r="R177" s="32">
        <v>51</v>
      </c>
      <c r="S177" s="32">
        <v>0</v>
      </c>
      <c r="T177" s="32">
        <v>50</v>
      </c>
      <c r="U177" s="32">
        <v>4</v>
      </c>
    </row>
    <row r="178" spans="1:21" x14ac:dyDescent="0.3">
      <c r="A178" s="32">
        <f>INDEX('1_문헌특성'!B:B, MATCH(B178, '1_문헌특성'!D:D, 0))</f>
        <v>3</v>
      </c>
      <c r="B178" s="32">
        <v>3400</v>
      </c>
      <c r="C178" s="46" t="str">
        <f>VLOOKUP(B178,'1_문헌특성'!D:BF,2,0)</f>
        <v>Harima (2016)</v>
      </c>
      <c r="D178" s="46" t="str">
        <f>VLOOKUP(B178,'1_문헌특성'!D:BF,3,0)</f>
        <v>RCT</v>
      </c>
      <c r="E178" s="46" t="str">
        <f>VLOOKUP(B178,'1_문헌특성'!D:BF,7,0)</f>
        <v>부인종양</v>
      </c>
      <c r="F178" s="46" t="str">
        <f>VLOOKUP(B178,'1_문헌특성'!D:BF,8,0)</f>
        <v>자궁경부암</v>
      </c>
      <c r="G178" s="46" t="str">
        <f>VLOOKUP(B178,'1_문헌특성'!D:BF,9,0)</f>
        <v>자궁경부암(IB-IVA)</v>
      </c>
      <c r="H178" s="46" t="str">
        <f>VLOOKUP(B178,'1_문헌특성'!D:BF,31,0)</f>
        <v>HT+CT+RT</v>
      </c>
      <c r="I178" s="46" t="str">
        <f>VLOOKUP(B178,'1_문헌특성'!D:BF,38,0)</f>
        <v>Thermotron RF-8</v>
      </c>
      <c r="J178" s="46" t="str">
        <f>VLOOKUP(B178,'1_문헌특성'!D:BF,43,0)</f>
        <v xml:space="preserve">CT-RT와 동시(concurrent) 매주 투여, EBRT 후 30분 이내 적용, 단, brachytherapy와 동시에 시행하지 않음 </v>
      </c>
      <c r="K178" s="46" t="str">
        <f>VLOOKUP(B178,'1_문헌특성'!D:BF,51,0)</f>
        <v>CT+RT</v>
      </c>
      <c r="M178" s="32" t="s">
        <v>416</v>
      </c>
      <c r="N178" s="32" t="s">
        <v>343</v>
      </c>
      <c r="O178" s="32" t="s">
        <v>422</v>
      </c>
      <c r="P178" s="32" t="s">
        <v>409</v>
      </c>
      <c r="Q178" s="32" t="s">
        <v>410</v>
      </c>
      <c r="R178" s="32">
        <v>51</v>
      </c>
      <c r="S178" s="32">
        <v>2</v>
      </c>
      <c r="T178" s="32">
        <v>50</v>
      </c>
      <c r="U178" s="32">
        <v>7</v>
      </c>
    </row>
    <row r="179" spans="1:21" x14ac:dyDescent="0.3">
      <c r="A179" s="32">
        <f>INDEX('1_문헌특성'!B:B, MATCH(B179, '1_문헌특성'!D:D, 0))</f>
        <v>3</v>
      </c>
      <c r="B179" s="32">
        <v>3400</v>
      </c>
      <c r="C179" s="46" t="str">
        <f>VLOOKUP(B179,'1_문헌특성'!D:BF,2,0)</f>
        <v>Harima (2016)</v>
      </c>
      <c r="D179" s="46" t="str">
        <f>VLOOKUP(B179,'1_문헌특성'!D:BF,3,0)</f>
        <v>RCT</v>
      </c>
      <c r="E179" s="46" t="str">
        <f>VLOOKUP(B179,'1_문헌특성'!D:BF,7,0)</f>
        <v>부인종양</v>
      </c>
      <c r="F179" s="46" t="str">
        <f>VLOOKUP(B179,'1_문헌특성'!D:BF,8,0)</f>
        <v>자궁경부암</v>
      </c>
      <c r="G179" s="46" t="str">
        <f>VLOOKUP(B179,'1_문헌특성'!D:BF,9,0)</f>
        <v>자궁경부암(IB-IVA)</v>
      </c>
      <c r="H179" s="46" t="str">
        <f>VLOOKUP(B179,'1_문헌특성'!D:BF,31,0)</f>
        <v>HT+CT+RT</v>
      </c>
      <c r="I179" s="46" t="str">
        <f>VLOOKUP(B179,'1_문헌특성'!D:BF,38,0)</f>
        <v>Thermotron RF-8</v>
      </c>
      <c r="J179" s="46" t="str">
        <f>VLOOKUP(B179,'1_문헌특성'!D:BF,43,0)</f>
        <v xml:space="preserve">CT-RT와 동시(concurrent) 매주 투여, EBRT 후 30분 이내 적용, 단, brachytherapy와 동시에 시행하지 않음 </v>
      </c>
      <c r="K179" s="46" t="str">
        <f>VLOOKUP(B179,'1_문헌특성'!D:BF,51,0)</f>
        <v>CT+RT</v>
      </c>
      <c r="M179" s="32" t="s">
        <v>417</v>
      </c>
      <c r="N179" s="32" t="s">
        <v>343</v>
      </c>
      <c r="O179" s="32" t="s">
        <v>422</v>
      </c>
      <c r="P179" s="32" t="s">
        <v>409</v>
      </c>
      <c r="Q179" s="32" t="s">
        <v>410</v>
      </c>
      <c r="R179" s="32">
        <v>51</v>
      </c>
      <c r="S179" s="32">
        <v>2</v>
      </c>
      <c r="T179" s="32">
        <v>50</v>
      </c>
      <c r="U179" s="32">
        <v>0</v>
      </c>
    </row>
    <row r="180" spans="1:21" x14ac:dyDescent="0.3">
      <c r="A180" s="32">
        <f>INDEX('1_문헌특성'!B:B, MATCH(B180, '1_문헌특성'!D:D, 0))</f>
        <v>3</v>
      </c>
      <c r="B180" s="32">
        <v>3400</v>
      </c>
      <c r="C180" s="46" t="str">
        <f>VLOOKUP(B180,'1_문헌특성'!D:BF,2,0)</f>
        <v>Harima (2016)</v>
      </c>
      <c r="D180" s="46" t="str">
        <f>VLOOKUP(B180,'1_문헌특성'!D:BF,3,0)</f>
        <v>RCT</v>
      </c>
      <c r="E180" s="46" t="str">
        <f>VLOOKUP(B180,'1_문헌특성'!D:BF,7,0)</f>
        <v>부인종양</v>
      </c>
      <c r="F180" s="46" t="str">
        <f>VLOOKUP(B180,'1_문헌특성'!D:BF,8,0)</f>
        <v>자궁경부암</v>
      </c>
      <c r="G180" s="46" t="str">
        <f>VLOOKUP(B180,'1_문헌특성'!D:BF,9,0)</f>
        <v>자궁경부암(IB-IVA)</v>
      </c>
      <c r="H180" s="46" t="str">
        <f>VLOOKUP(B180,'1_문헌특성'!D:BF,31,0)</f>
        <v>HT+CT+RT</v>
      </c>
      <c r="I180" s="46" t="str">
        <f>VLOOKUP(B180,'1_문헌특성'!D:BF,38,0)</f>
        <v>Thermotron RF-8</v>
      </c>
      <c r="J180" s="46" t="str">
        <f>VLOOKUP(B180,'1_문헌특성'!D:BF,43,0)</f>
        <v xml:space="preserve">CT-RT와 동시(concurrent) 매주 투여, EBRT 후 30분 이내 적용, 단, brachytherapy와 동시에 시행하지 않음 </v>
      </c>
      <c r="K180" s="46" t="str">
        <f>VLOOKUP(B180,'1_문헌특성'!D:BF,51,0)</f>
        <v>CT+RT</v>
      </c>
      <c r="M180" s="32" t="s">
        <v>418</v>
      </c>
      <c r="N180" s="32" t="s">
        <v>343</v>
      </c>
      <c r="O180" s="32" t="s">
        <v>422</v>
      </c>
      <c r="P180" s="32" t="s">
        <v>409</v>
      </c>
      <c r="Q180" s="32" t="s">
        <v>410</v>
      </c>
      <c r="R180" s="32">
        <v>51</v>
      </c>
      <c r="S180" s="32">
        <v>1</v>
      </c>
      <c r="T180" s="32">
        <v>50</v>
      </c>
      <c r="U180" s="32">
        <v>2</v>
      </c>
    </row>
    <row r="181" spans="1:21" x14ac:dyDescent="0.3">
      <c r="A181" s="32">
        <f>INDEX('1_문헌특성'!B:B, MATCH(B181, '1_문헌특성'!D:D, 0))</f>
        <v>3</v>
      </c>
      <c r="B181" s="32">
        <v>3400</v>
      </c>
      <c r="C181" s="46" t="str">
        <f>VLOOKUP(B181,'1_문헌특성'!D:BF,2,0)</f>
        <v>Harima (2016)</v>
      </c>
      <c r="D181" s="46" t="str">
        <f>VLOOKUP(B181,'1_문헌특성'!D:BF,3,0)</f>
        <v>RCT</v>
      </c>
      <c r="E181" s="46" t="str">
        <f>VLOOKUP(B181,'1_문헌특성'!D:BF,7,0)</f>
        <v>부인종양</v>
      </c>
      <c r="F181" s="46" t="str">
        <f>VLOOKUP(B181,'1_문헌특성'!D:BF,8,0)</f>
        <v>자궁경부암</v>
      </c>
      <c r="G181" s="46" t="str">
        <f>VLOOKUP(B181,'1_문헌특성'!D:BF,9,0)</f>
        <v>자궁경부암(IB-IVA)</v>
      </c>
      <c r="H181" s="46" t="str">
        <f>VLOOKUP(B181,'1_문헌특성'!D:BF,31,0)</f>
        <v>HT+CT+RT</v>
      </c>
      <c r="I181" s="46" t="str">
        <f>VLOOKUP(B181,'1_문헌특성'!D:BF,38,0)</f>
        <v>Thermotron RF-8</v>
      </c>
      <c r="J181" s="46" t="str">
        <f>VLOOKUP(B181,'1_문헌특성'!D:BF,43,0)</f>
        <v xml:space="preserve">CT-RT와 동시(concurrent) 매주 투여, EBRT 후 30분 이내 적용, 단, brachytherapy와 동시에 시행하지 않음 </v>
      </c>
      <c r="K181" s="46" t="str">
        <f>VLOOKUP(B181,'1_문헌특성'!D:BF,51,0)</f>
        <v>CT+RT</v>
      </c>
      <c r="M181" s="32" t="s">
        <v>419</v>
      </c>
      <c r="N181" s="32" t="s">
        <v>343</v>
      </c>
      <c r="O181" s="32" t="s">
        <v>422</v>
      </c>
      <c r="P181" s="32" t="s">
        <v>409</v>
      </c>
      <c r="Q181" s="32" t="s">
        <v>410</v>
      </c>
      <c r="R181" s="32">
        <v>51</v>
      </c>
      <c r="S181" s="32">
        <v>1</v>
      </c>
      <c r="T181" s="32">
        <v>50</v>
      </c>
      <c r="U181" s="32">
        <v>2</v>
      </c>
    </row>
    <row r="182" spans="1:21" x14ac:dyDescent="0.3">
      <c r="A182" s="32">
        <f>INDEX('1_문헌특성'!B:B, MATCH(B182, '1_문헌특성'!D:D, 0))</f>
        <v>3</v>
      </c>
      <c r="B182" s="32">
        <v>3400</v>
      </c>
      <c r="C182" s="46" t="str">
        <f>VLOOKUP(B182,'1_문헌특성'!D:BF,2,0)</f>
        <v>Harima (2016)</v>
      </c>
      <c r="D182" s="46" t="str">
        <f>VLOOKUP(B182,'1_문헌특성'!D:BF,3,0)</f>
        <v>RCT</v>
      </c>
      <c r="E182" s="46" t="str">
        <f>VLOOKUP(B182,'1_문헌특성'!D:BF,7,0)</f>
        <v>부인종양</v>
      </c>
      <c r="F182" s="46" t="str">
        <f>VLOOKUP(B182,'1_문헌특성'!D:BF,8,0)</f>
        <v>자궁경부암</v>
      </c>
      <c r="G182" s="46" t="str">
        <f>VLOOKUP(B182,'1_문헌특성'!D:BF,9,0)</f>
        <v>자궁경부암(IB-IVA)</v>
      </c>
      <c r="H182" s="46" t="str">
        <f>VLOOKUP(B182,'1_문헌특성'!D:BF,31,0)</f>
        <v>HT+CT+RT</v>
      </c>
      <c r="I182" s="46" t="str">
        <f>VLOOKUP(B182,'1_문헌특성'!D:BF,38,0)</f>
        <v>Thermotron RF-8</v>
      </c>
      <c r="J182" s="46" t="str">
        <f>VLOOKUP(B182,'1_문헌특성'!D:BF,43,0)</f>
        <v xml:space="preserve">CT-RT와 동시(concurrent) 매주 투여, EBRT 후 30분 이내 적용, 단, brachytherapy와 동시에 시행하지 않음 </v>
      </c>
      <c r="K182" s="46" t="str">
        <f>VLOOKUP(B182,'1_문헌특성'!D:BF,51,0)</f>
        <v>CT+RT</v>
      </c>
      <c r="M182" s="32" t="s">
        <v>420</v>
      </c>
      <c r="N182" s="32" t="s">
        <v>343</v>
      </c>
      <c r="O182" s="32" t="s">
        <v>422</v>
      </c>
      <c r="P182" s="32" t="s">
        <v>409</v>
      </c>
      <c r="Q182" s="32" t="s">
        <v>410</v>
      </c>
      <c r="R182" s="32">
        <v>51</v>
      </c>
      <c r="S182" s="32">
        <v>7</v>
      </c>
      <c r="T182" s="32">
        <v>50</v>
      </c>
      <c r="U182" s="32">
        <v>3</v>
      </c>
    </row>
    <row r="183" spans="1:21" x14ac:dyDescent="0.3">
      <c r="A183" s="32">
        <f>INDEX('1_문헌특성'!B:B, MATCH(B183, '1_문헌특성'!D:D, 0))</f>
        <v>3</v>
      </c>
      <c r="B183" s="32">
        <v>3400</v>
      </c>
      <c r="C183" s="46" t="str">
        <f>VLOOKUP(B183,'1_문헌특성'!D:BF,2,0)</f>
        <v>Harima (2016)</v>
      </c>
      <c r="D183" s="46" t="str">
        <f>VLOOKUP(B183,'1_문헌특성'!D:BF,3,0)</f>
        <v>RCT</v>
      </c>
      <c r="E183" s="46" t="str">
        <f>VLOOKUP(B183,'1_문헌특성'!D:BF,7,0)</f>
        <v>부인종양</v>
      </c>
      <c r="F183" s="46" t="str">
        <f>VLOOKUP(B183,'1_문헌특성'!D:BF,8,0)</f>
        <v>자궁경부암</v>
      </c>
      <c r="G183" s="46" t="str">
        <f>VLOOKUP(B183,'1_문헌특성'!D:BF,9,0)</f>
        <v>자궁경부암(IB-IVA)</v>
      </c>
      <c r="H183" s="46" t="str">
        <f>VLOOKUP(B183,'1_문헌특성'!D:BF,31,0)</f>
        <v>HT+CT+RT</v>
      </c>
      <c r="I183" s="46" t="str">
        <f>VLOOKUP(B183,'1_문헌특성'!D:BF,38,0)</f>
        <v>Thermotron RF-8</v>
      </c>
      <c r="J183" s="46" t="str">
        <f>VLOOKUP(B183,'1_문헌특성'!D:BF,43,0)</f>
        <v xml:space="preserve">CT-RT와 동시(concurrent) 매주 투여, EBRT 후 30분 이내 적용, 단, brachytherapy와 동시에 시행하지 않음 </v>
      </c>
      <c r="K183" s="46" t="str">
        <f>VLOOKUP(B183,'1_문헌특성'!D:BF,51,0)</f>
        <v>CT+RT</v>
      </c>
      <c r="M183" s="32" t="s">
        <v>421</v>
      </c>
      <c r="N183" s="32" t="s">
        <v>343</v>
      </c>
      <c r="O183" s="32" t="s">
        <v>422</v>
      </c>
      <c r="P183" s="32" t="s">
        <v>409</v>
      </c>
      <c r="Q183" s="32" t="s">
        <v>410</v>
      </c>
      <c r="R183" s="32">
        <v>51</v>
      </c>
      <c r="S183" s="32">
        <v>0</v>
      </c>
      <c r="T183" s="32">
        <v>50</v>
      </c>
      <c r="U183" s="32" t="s">
        <v>423</v>
      </c>
    </row>
    <row r="184" spans="1:21" x14ac:dyDescent="0.3">
      <c r="A184" s="32">
        <f>INDEX('1_문헌특성'!B:B, MATCH(B184, '1_문헌특성'!D:D, 0))</f>
        <v>3</v>
      </c>
      <c r="B184" s="32">
        <v>3400</v>
      </c>
      <c r="C184" s="46" t="str">
        <f>VLOOKUP(B184,'1_문헌특성'!D:BF,2,0)</f>
        <v>Harima (2016)</v>
      </c>
      <c r="D184" s="46" t="str">
        <f>VLOOKUP(B184,'1_문헌특성'!D:BF,3,0)</f>
        <v>RCT</v>
      </c>
      <c r="E184" s="46" t="str">
        <f>VLOOKUP(B184,'1_문헌특성'!D:BF,7,0)</f>
        <v>부인종양</v>
      </c>
      <c r="F184" s="46" t="str">
        <f>VLOOKUP(B184,'1_문헌특성'!D:BF,8,0)</f>
        <v>자궁경부암</v>
      </c>
      <c r="G184" s="46" t="str">
        <f>VLOOKUP(B184,'1_문헌특성'!D:BF,9,0)</f>
        <v>자궁경부암(IB-IVA)</v>
      </c>
      <c r="H184" s="46" t="str">
        <f>VLOOKUP(B184,'1_문헌특성'!D:BF,31,0)</f>
        <v>HT+CT+RT</v>
      </c>
      <c r="I184" s="46" t="str">
        <f>VLOOKUP(B184,'1_문헌특성'!D:BF,38,0)</f>
        <v>Thermotron RF-8</v>
      </c>
      <c r="J184" s="46" t="str">
        <f>VLOOKUP(B184,'1_문헌특성'!D:BF,43,0)</f>
        <v xml:space="preserve">CT-RT와 동시(concurrent) 매주 투여, EBRT 후 30분 이내 적용, 단, brachytherapy와 동시에 시행하지 않음 </v>
      </c>
      <c r="K184" s="46" t="str">
        <f>VLOOKUP(B184,'1_문헌특성'!D:BF,51,0)</f>
        <v>CT+RT</v>
      </c>
      <c r="M184" s="32" t="s">
        <v>411</v>
      </c>
      <c r="N184" s="32" t="s">
        <v>344</v>
      </c>
      <c r="O184" s="32" t="s">
        <v>422</v>
      </c>
      <c r="P184" s="32" t="s">
        <v>409</v>
      </c>
      <c r="Q184" s="32" t="s">
        <v>410</v>
      </c>
      <c r="R184" s="32">
        <v>51</v>
      </c>
      <c r="S184" s="32">
        <v>11</v>
      </c>
      <c r="T184" s="32">
        <v>50</v>
      </c>
      <c r="U184" s="32">
        <v>11</v>
      </c>
    </row>
    <row r="185" spans="1:21" x14ac:dyDescent="0.3">
      <c r="A185" s="32">
        <f>INDEX('1_문헌특성'!B:B, MATCH(B185, '1_문헌특성'!D:D, 0))</f>
        <v>3</v>
      </c>
      <c r="B185" s="32">
        <v>3400</v>
      </c>
      <c r="C185" s="46" t="str">
        <f>VLOOKUP(B185,'1_문헌특성'!D:BF,2,0)</f>
        <v>Harima (2016)</v>
      </c>
      <c r="D185" s="46" t="str">
        <f>VLOOKUP(B185,'1_문헌특성'!D:BF,3,0)</f>
        <v>RCT</v>
      </c>
      <c r="E185" s="46" t="str">
        <f>VLOOKUP(B185,'1_문헌특성'!D:BF,7,0)</f>
        <v>부인종양</v>
      </c>
      <c r="F185" s="46" t="str">
        <f>VLOOKUP(B185,'1_문헌특성'!D:BF,8,0)</f>
        <v>자궁경부암</v>
      </c>
      <c r="G185" s="46" t="str">
        <f>VLOOKUP(B185,'1_문헌특성'!D:BF,9,0)</f>
        <v>자궁경부암(IB-IVA)</v>
      </c>
      <c r="H185" s="46" t="str">
        <f>VLOOKUP(B185,'1_문헌특성'!D:BF,31,0)</f>
        <v>HT+CT+RT</v>
      </c>
      <c r="I185" s="46" t="str">
        <f>VLOOKUP(B185,'1_문헌특성'!D:BF,38,0)</f>
        <v>Thermotron RF-8</v>
      </c>
      <c r="J185" s="46" t="str">
        <f>VLOOKUP(B185,'1_문헌특성'!D:BF,43,0)</f>
        <v xml:space="preserve">CT-RT와 동시(concurrent) 매주 투여, EBRT 후 30분 이내 적용, 단, brachytherapy와 동시에 시행하지 않음 </v>
      </c>
      <c r="K185" s="46" t="str">
        <f>VLOOKUP(B185,'1_문헌특성'!D:BF,51,0)</f>
        <v>CT+RT</v>
      </c>
      <c r="M185" s="32" t="s">
        <v>412</v>
      </c>
      <c r="N185" s="32" t="s">
        <v>344</v>
      </c>
      <c r="O185" s="32" t="s">
        <v>422</v>
      </c>
      <c r="P185" s="32" t="s">
        <v>409</v>
      </c>
      <c r="Q185" s="32" t="s">
        <v>410</v>
      </c>
      <c r="R185" s="32">
        <v>51</v>
      </c>
      <c r="S185" s="32">
        <v>17</v>
      </c>
      <c r="T185" s="32">
        <v>50</v>
      </c>
      <c r="U185" s="32">
        <v>29</v>
      </c>
    </row>
    <row r="186" spans="1:21" x14ac:dyDescent="0.3">
      <c r="A186" s="32">
        <f>INDEX('1_문헌특성'!B:B, MATCH(B186, '1_문헌특성'!D:D, 0))</f>
        <v>3</v>
      </c>
      <c r="B186" s="32">
        <v>3400</v>
      </c>
      <c r="C186" s="46" t="str">
        <f>VLOOKUP(B186,'1_문헌특성'!D:BF,2,0)</f>
        <v>Harima (2016)</v>
      </c>
      <c r="D186" s="46" t="str">
        <f>VLOOKUP(B186,'1_문헌특성'!D:BF,3,0)</f>
        <v>RCT</v>
      </c>
      <c r="E186" s="46" t="str">
        <f>VLOOKUP(B186,'1_문헌특성'!D:BF,7,0)</f>
        <v>부인종양</v>
      </c>
      <c r="F186" s="46" t="str">
        <f>VLOOKUP(B186,'1_문헌특성'!D:BF,8,0)</f>
        <v>자궁경부암</v>
      </c>
      <c r="G186" s="46" t="str">
        <f>VLOOKUP(B186,'1_문헌특성'!D:BF,9,0)</f>
        <v>자궁경부암(IB-IVA)</v>
      </c>
      <c r="H186" s="46" t="str">
        <f>VLOOKUP(B186,'1_문헌특성'!D:BF,31,0)</f>
        <v>HT+CT+RT</v>
      </c>
      <c r="I186" s="46" t="str">
        <f>VLOOKUP(B186,'1_문헌특성'!D:BF,38,0)</f>
        <v>Thermotron RF-8</v>
      </c>
      <c r="J186" s="46" t="str">
        <f>VLOOKUP(B186,'1_문헌특성'!D:BF,43,0)</f>
        <v xml:space="preserve">CT-RT와 동시(concurrent) 매주 투여, EBRT 후 30분 이내 적용, 단, brachytherapy와 동시에 시행하지 않음 </v>
      </c>
      <c r="K186" s="46" t="str">
        <f>VLOOKUP(B186,'1_문헌특성'!D:BF,51,0)</f>
        <v>CT+RT</v>
      </c>
      <c r="M186" s="32" t="s">
        <v>413</v>
      </c>
      <c r="N186" s="32" t="s">
        <v>344</v>
      </c>
      <c r="O186" s="32" t="s">
        <v>422</v>
      </c>
      <c r="P186" s="32" t="s">
        <v>409</v>
      </c>
      <c r="Q186" s="32" t="s">
        <v>410</v>
      </c>
      <c r="R186" s="32">
        <v>51</v>
      </c>
      <c r="S186" s="32">
        <v>6</v>
      </c>
      <c r="T186" s="32">
        <v>50</v>
      </c>
      <c r="U186" s="32">
        <v>6</v>
      </c>
    </row>
    <row r="187" spans="1:21" x14ac:dyDescent="0.3">
      <c r="A187" s="32">
        <f>INDEX('1_문헌특성'!B:B, MATCH(B187, '1_문헌특성'!D:D, 0))</f>
        <v>3</v>
      </c>
      <c r="B187" s="32">
        <v>3400</v>
      </c>
      <c r="C187" s="46" t="str">
        <f>VLOOKUP(B187,'1_문헌특성'!D:BF,2,0)</f>
        <v>Harima (2016)</v>
      </c>
      <c r="D187" s="46" t="str">
        <f>VLOOKUP(B187,'1_문헌특성'!D:BF,3,0)</f>
        <v>RCT</v>
      </c>
      <c r="E187" s="46" t="str">
        <f>VLOOKUP(B187,'1_문헌특성'!D:BF,7,0)</f>
        <v>부인종양</v>
      </c>
      <c r="F187" s="46" t="str">
        <f>VLOOKUP(B187,'1_문헌특성'!D:BF,8,0)</f>
        <v>자궁경부암</v>
      </c>
      <c r="G187" s="46" t="str">
        <f>VLOOKUP(B187,'1_문헌특성'!D:BF,9,0)</f>
        <v>자궁경부암(IB-IVA)</v>
      </c>
      <c r="H187" s="46" t="str">
        <f>VLOOKUP(B187,'1_문헌특성'!D:BF,31,0)</f>
        <v>HT+CT+RT</v>
      </c>
      <c r="I187" s="46" t="str">
        <f>VLOOKUP(B187,'1_문헌특성'!D:BF,38,0)</f>
        <v>Thermotron RF-8</v>
      </c>
      <c r="J187" s="46" t="str">
        <f>VLOOKUP(B187,'1_문헌특성'!D:BF,43,0)</f>
        <v xml:space="preserve">CT-RT와 동시(concurrent) 매주 투여, EBRT 후 30분 이내 적용, 단, brachytherapy와 동시에 시행하지 않음 </v>
      </c>
      <c r="K187" s="46" t="str">
        <f>VLOOKUP(B187,'1_문헌특성'!D:BF,51,0)</f>
        <v>CT+RT</v>
      </c>
      <c r="M187" s="32" t="s">
        <v>414</v>
      </c>
      <c r="N187" s="32" t="s">
        <v>344</v>
      </c>
      <c r="O187" s="32" t="s">
        <v>422</v>
      </c>
      <c r="P187" s="32" t="s">
        <v>409</v>
      </c>
      <c r="Q187" s="32" t="s">
        <v>410</v>
      </c>
      <c r="R187" s="32">
        <v>51</v>
      </c>
      <c r="S187" s="32">
        <v>0</v>
      </c>
      <c r="T187" s="32">
        <v>50</v>
      </c>
      <c r="U187" s="32">
        <v>0</v>
      </c>
    </row>
    <row r="188" spans="1:21" x14ac:dyDescent="0.3">
      <c r="A188" s="32">
        <f>INDEX('1_문헌특성'!B:B, MATCH(B188, '1_문헌특성'!D:D, 0))</f>
        <v>3</v>
      </c>
      <c r="B188" s="32">
        <v>3400</v>
      </c>
      <c r="C188" s="46" t="str">
        <f>VLOOKUP(B188,'1_문헌특성'!D:BF,2,0)</f>
        <v>Harima (2016)</v>
      </c>
      <c r="D188" s="46" t="str">
        <f>VLOOKUP(B188,'1_문헌특성'!D:BF,3,0)</f>
        <v>RCT</v>
      </c>
      <c r="E188" s="46" t="str">
        <f>VLOOKUP(B188,'1_문헌특성'!D:BF,7,0)</f>
        <v>부인종양</v>
      </c>
      <c r="F188" s="46" t="str">
        <f>VLOOKUP(B188,'1_문헌특성'!D:BF,8,0)</f>
        <v>자궁경부암</v>
      </c>
      <c r="G188" s="46" t="str">
        <f>VLOOKUP(B188,'1_문헌특성'!D:BF,9,0)</f>
        <v>자궁경부암(IB-IVA)</v>
      </c>
      <c r="H188" s="46" t="str">
        <f>VLOOKUP(B188,'1_문헌특성'!D:BF,31,0)</f>
        <v>HT+CT+RT</v>
      </c>
      <c r="I188" s="46" t="str">
        <f>VLOOKUP(B188,'1_문헌특성'!D:BF,38,0)</f>
        <v>Thermotron RF-8</v>
      </c>
      <c r="J188" s="46" t="str">
        <f>VLOOKUP(B188,'1_문헌특성'!D:BF,43,0)</f>
        <v xml:space="preserve">CT-RT와 동시(concurrent) 매주 투여, EBRT 후 30분 이내 적용, 단, brachytherapy와 동시에 시행하지 않음 </v>
      </c>
      <c r="K188" s="46" t="str">
        <f>VLOOKUP(B188,'1_문헌특성'!D:BF,51,0)</f>
        <v>CT+RT</v>
      </c>
      <c r="M188" s="32" t="s">
        <v>415</v>
      </c>
      <c r="N188" s="32" t="s">
        <v>344</v>
      </c>
      <c r="O188" s="32" t="s">
        <v>422</v>
      </c>
      <c r="P188" s="32" t="s">
        <v>409</v>
      </c>
      <c r="Q188" s="32" t="s">
        <v>410</v>
      </c>
      <c r="R188" s="32">
        <v>51</v>
      </c>
      <c r="S188" s="32">
        <v>0</v>
      </c>
      <c r="T188" s="32">
        <v>50</v>
      </c>
      <c r="U188" s="32">
        <v>0</v>
      </c>
    </row>
    <row r="189" spans="1:21" x14ac:dyDescent="0.3">
      <c r="A189" s="32">
        <f>INDEX('1_문헌특성'!B:B, MATCH(B189, '1_문헌특성'!D:D, 0))</f>
        <v>3</v>
      </c>
      <c r="B189" s="32">
        <v>3400</v>
      </c>
      <c r="C189" s="46" t="str">
        <f>VLOOKUP(B189,'1_문헌특성'!D:BF,2,0)</f>
        <v>Harima (2016)</v>
      </c>
      <c r="D189" s="46" t="str">
        <f>VLOOKUP(B189,'1_문헌특성'!D:BF,3,0)</f>
        <v>RCT</v>
      </c>
      <c r="E189" s="46" t="str">
        <f>VLOOKUP(B189,'1_문헌특성'!D:BF,7,0)</f>
        <v>부인종양</v>
      </c>
      <c r="F189" s="46" t="str">
        <f>VLOOKUP(B189,'1_문헌특성'!D:BF,8,0)</f>
        <v>자궁경부암</v>
      </c>
      <c r="G189" s="46" t="str">
        <f>VLOOKUP(B189,'1_문헌특성'!D:BF,9,0)</f>
        <v>자궁경부암(IB-IVA)</v>
      </c>
      <c r="H189" s="46" t="str">
        <f>VLOOKUP(B189,'1_문헌특성'!D:BF,31,0)</f>
        <v>HT+CT+RT</v>
      </c>
      <c r="I189" s="46" t="str">
        <f>VLOOKUP(B189,'1_문헌특성'!D:BF,38,0)</f>
        <v>Thermotron RF-8</v>
      </c>
      <c r="J189" s="46" t="str">
        <f>VLOOKUP(B189,'1_문헌특성'!D:BF,43,0)</f>
        <v xml:space="preserve">CT-RT와 동시(concurrent) 매주 투여, EBRT 후 30분 이내 적용, 단, brachytherapy와 동시에 시행하지 않음 </v>
      </c>
      <c r="K189" s="46" t="str">
        <f>VLOOKUP(B189,'1_문헌특성'!D:BF,51,0)</f>
        <v>CT+RT</v>
      </c>
      <c r="M189" s="32" t="s">
        <v>416</v>
      </c>
      <c r="N189" s="32" t="s">
        <v>344</v>
      </c>
      <c r="O189" s="32" t="s">
        <v>422</v>
      </c>
      <c r="P189" s="32" t="s">
        <v>409</v>
      </c>
      <c r="Q189" s="32" t="s">
        <v>410</v>
      </c>
      <c r="R189" s="32">
        <v>51</v>
      </c>
      <c r="S189" s="32">
        <v>0</v>
      </c>
      <c r="T189" s="32">
        <v>50</v>
      </c>
      <c r="U189" s="32">
        <v>0</v>
      </c>
    </row>
    <row r="190" spans="1:21" x14ac:dyDescent="0.3">
      <c r="A190" s="32">
        <f>INDEX('1_문헌특성'!B:B, MATCH(B190, '1_문헌특성'!D:D, 0))</f>
        <v>3</v>
      </c>
      <c r="B190" s="32">
        <v>3400</v>
      </c>
      <c r="C190" s="46" t="str">
        <f>VLOOKUP(B190,'1_문헌특성'!D:BF,2,0)</f>
        <v>Harima (2016)</v>
      </c>
      <c r="D190" s="46" t="str">
        <f>VLOOKUP(B190,'1_문헌특성'!D:BF,3,0)</f>
        <v>RCT</v>
      </c>
      <c r="E190" s="46" t="str">
        <f>VLOOKUP(B190,'1_문헌특성'!D:BF,7,0)</f>
        <v>부인종양</v>
      </c>
      <c r="F190" s="46" t="str">
        <f>VLOOKUP(B190,'1_문헌특성'!D:BF,8,0)</f>
        <v>자궁경부암</v>
      </c>
      <c r="G190" s="46" t="str">
        <f>VLOOKUP(B190,'1_문헌특성'!D:BF,9,0)</f>
        <v>자궁경부암(IB-IVA)</v>
      </c>
      <c r="H190" s="46" t="str">
        <f>VLOOKUP(B190,'1_문헌특성'!D:BF,31,0)</f>
        <v>HT+CT+RT</v>
      </c>
      <c r="I190" s="46" t="str">
        <f>VLOOKUP(B190,'1_문헌특성'!D:BF,38,0)</f>
        <v>Thermotron RF-8</v>
      </c>
      <c r="J190" s="46" t="str">
        <f>VLOOKUP(B190,'1_문헌특성'!D:BF,43,0)</f>
        <v xml:space="preserve">CT-RT와 동시(concurrent) 매주 투여, EBRT 후 30분 이내 적용, 단, brachytherapy와 동시에 시행하지 않음 </v>
      </c>
      <c r="K190" s="46" t="str">
        <f>VLOOKUP(B190,'1_문헌특성'!D:BF,51,0)</f>
        <v>CT+RT</v>
      </c>
      <c r="M190" s="32" t="s">
        <v>417</v>
      </c>
      <c r="N190" s="32" t="s">
        <v>344</v>
      </c>
      <c r="O190" s="32" t="s">
        <v>422</v>
      </c>
      <c r="P190" s="32" t="s">
        <v>409</v>
      </c>
      <c r="Q190" s="32" t="s">
        <v>410</v>
      </c>
      <c r="R190" s="32">
        <v>51</v>
      </c>
      <c r="S190" s="32">
        <v>0</v>
      </c>
      <c r="T190" s="32">
        <v>50</v>
      </c>
      <c r="U190" s="32">
        <v>0</v>
      </c>
    </row>
    <row r="191" spans="1:21" x14ac:dyDescent="0.3">
      <c r="A191" s="32">
        <f>INDEX('1_문헌특성'!B:B, MATCH(B191, '1_문헌특성'!D:D, 0))</f>
        <v>3</v>
      </c>
      <c r="B191" s="32">
        <v>3400</v>
      </c>
      <c r="C191" s="46" t="str">
        <f>VLOOKUP(B191,'1_문헌특성'!D:BF,2,0)</f>
        <v>Harima (2016)</v>
      </c>
      <c r="D191" s="46" t="str">
        <f>VLOOKUP(B191,'1_문헌특성'!D:BF,3,0)</f>
        <v>RCT</v>
      </c>
      <c r="E191" s="46" t="str">
        <f>VLOOKUP(B191,'1_문헌특성'!D:BF,7,0)</f>
        <v>부인종양</v>
      </c>
      <c r="F191" s="46" t="str">
        <f>VLOOKUP(B191,'1_문헌특성'!D:BF,8,0)</f>
        <v>자궁경부암</v>
      </c>
      <c r="G191" s="46" t="str">
        <f>VLOOKUP(B191,'1_문헌특성'!D:BF,9,0)</f>
        <v>자궁경부암(IB-IVA)</v>
      </c>
      <c r="H191" s="46" t="str">
        <f>VLOOKUP(B191,'1_문헌특성'!D:BF,31,0)</f>
        <v>HT+CT+RT</v>
      </c>
      <c r="I191" s="46" t="str">
        <f>VLOOKUP(B191,'1_문헌특성'!D:BF,38,0)</f>
        <v>Thermotron RF-8</v>
      </c>
      <c r="J191" s="46" t="str">
        <f>VLOOKUP(B191,'1_문헌특성'!D:BF,43,0)</f>
        <v xml:space="preserve">CT-RT와 동시(concurrent) 매주 투여, EBRT 후 30분 이내 적용, 단, brachytherapy와 동시에 시행하지 않음 </v>
      </c>
      <c r="K191" s="46" t="str">
        <f>VLOOKUP(B191,'1_문헌특성'!D:BF,51,0)</f>
        <v>CT+RT</v>
      </c>
      <c r="M191" s="32" t="s">
        <v>418</v>
      </c>
      <c r="N191" s="32" t="s">
        <v>344</v>
      </c>
      <c r="O191" s="32" t="s">
        <v>422</v>
      </c>
      <c r="P191" s="32" t="s">
        <v>409</v>
      </c>
      <c r="Q191" s="32" t="s">
        <v>410</v>
      </c>
      <c r="R191" s="32">
        <v>51</v>
      </c>
      <c r="S191" s="32">
        <v>0</v>
      </c>
      <c r="T191" s="32">
        <v>50</v>
      </c>
      <c r="U191" s="32">
        <v>0</v>
      </c>
    </row>
    <row r="192" spans="1:21" x14ac:dyDescent="0.3">
      <c r="A192" s="32">
        <f>INDEX('1_문헌특성'!B:B, MATCH(B192, '1_문헌특성'!D:D, 0))</f>
        <v>3</v>
      </c>
      <c r="B192" s="32">
        <v>3400</v>
      </c>
      <c r="C192" s="46" t="str">
        <f>VLOOKUP(B192,'1_문헌특성'!D:BF,2,0)</f>
        <v>Harima (2016)</v>
      </c>
      <c r="D192" s="46" t="str">
        <f>VLOOKUP(B192,'1_문헌특성'!D:BF,3,0)</f>
        <v>RCT</v>
      </c>
      <c r="E192" s="46" t="str">
        <f>VLOOKUP(B192,'1_문헌특성'!D:BF,7,0)</f>
        <v>부인종양</v>
      </c>
      <c r="F192" s="46" t="str">
        <f>VLOOKUP(B192,'1_문헌특성'!D:BF,8,0)</f>
        <v>자궁경부암</v>
      </c>
      <c r="G192" s="46" t="str">
        <f>VLOOKUP(B192,'1_문헌특성'!D:BF,9,0)</f>
        <v>자궁경부암(IB-IVA)</v>
      </c>
      <c r="H192" s="46" t="str">
        <f>VLOOKUP(B192,'1_문헌특성'!D:BF,31,0)</f>
        <v>HT+CT+RT</v>
      </c>
      <c r="I192" s="46" t="str">
        <f>VLOOKUP(B192,'1_문헌특성'!D:BF,38,0)</f>
        <v>Thermotron RF-8</v>
      </c>
      <c r="J192" s="46" t="str">
        <f>VLOOKUP(B192,'1_문헌특성'!D:BF,43,0)</f>
        <v xml:space="preserve">CT-RT와 동시(concurrent) 매주 투여, EBRT 후 30분 이내 적용, 단, brachytherapy와 동시에 시행하지 않음 </v>
      </c>
      <c r="K192" s="46" t="str">
        <f>VLOOKUP(B192,'1_문헌특성'!D:BF,51,0)</f>
        <v>CT+RT</v>
      </c>
      <c r="M192" s="32" t="s">
        <v>419</v>
      </c>
      <c r="N192" s="32" t="s">
        <v>344</v>
      </c>
      <c r="O192" s="32" t="s">
        <v>422</v>
      </c>
      <c r="P192" s="32" t="s">
        <v>409</v>
      </c>
      <c r="Q192" s="32" t="s">
        <v>410</v>
      </c>
      <c r="R192" s="32">
        <v>51</v>
      </c>
      <c r="S192" s="32">
        <v>0</v>
      </c>
      <c r="T192" s="32">
        <v>50</v>
      </c>
      <c r="U192" s="32">
        <v>1</v>
      </c>
    </row>
    <row r="193" spans="1:21" x14ac:dyDescent="0.3">
      <c r="A193" s="32">
        <f>INDEX('1_문헌특성'!B:B, MATCH(B193, '1_문헌특성'!D:D, 0))</f>
        <v>3</v>
      </c>
      <c r="B193" s="32">
        <v>3400</v>
      </c>
      <c r="C193" s="46" t="str">
        <f>VLOOKUP(B193,'1_문헌특성'!D:BF,2,0)</f>
        <v>Harima (2016)</v>
      </c>
      <c r="D193" s="46" t="str">
        <f>VLOOKUP(B193,'1_문헌특성'!D:BF,3,0)</f>
        <v>RCT</v>
      </c>
      <c r="E193" s="46" t="str">
        <f>VLOOKUP(B193,'1_문헌특성'!D:BF,7,0)</f>
        <v>부인종양</v>
      </c>
      <c r="F193" s="46" t="str">
        <f>VLOOKUP(B193,'1_문헌특성'!D:BF,8,0)</f>
        <v>자궁경부암</v>
      </c>
      <c r="G193" s="46" t="str">
        <f>VLOOKUP(B193,'1_문헌특성'!D:BF,9,0)</f>
        <v>자궁경부암(IB-IVA)</v>
      </c>
      <c r="H193" s="46" t="str">
        <f>VLOOKUP(B193,'1_문헌특성'!D:BF,31,0)</f>
        <v>HT+CT+RT</v>
      </c>
      <c r="I193" s="46" t="str">
        <f>VLOOKUP(B193,'1_문헌특성'!D:BF,38,0)</f>
        <v>Thermotron RF-8</v>
      </c>
      <c r="J193" s="46" t="str">
        <f>VLOOKUP(B193,'1_문헌특성'!D:BF,43,0)</f>
        <v xml:space="preserve">CT-RT와 동시(concurrent) 매주 투여, EBRT 후 30분 이내 적용, 단, brachytherapy와 동시에 시행하지 않음 </v>
      </c>
      <c r="K193" s="46" t="str">
        <f>VLOOKUP(B193,'1_문헌특성'!D:BF,51,0)</f>
        <v>CT+RT</v>
      </c>
      <c r="M193" s="32" t="s">
        <v>420</v>
      </c>
      <c r="N193" s="32" t="s">
        <v>344</v>
      </c>
      <c r="O193" s="32" t="s">
        <v>422</v>
      </c>
      <c r="P193" s="32" t="s">
        <v>409</v>
      </c>
      <c r="Q193" s="32" t="s">
        <v>410</v>
      </c>
      <c r="R193" s="32">
        <v>51</v>
      </c>
      <c r="S193" s="32">
        <v>0</v>
      </c>
      <c r="T193" s="32">
        <v>50</v>
      </c>
      <c r="U193" s="32">
        <v>0</v>
      </c>
    </row>
    <row r="194" spans="1:21" x14ac:dyDescent="0.3">
      <c r="A194" s="32">
        <f>INDEX('1_문헌특성'!B:B, MATCH(B194, '1_문헌특성'!D:D, 0))</f>
        <v>3</v>
      </c>
      <c r="B194" s="32">
        <v>3400</v>
      </c>
      <c r="C194" s="46" t="str">
        <f>VLOOKUP(B194,'1_문헌특성'!D:BF,2,0)</f>
        <v>Harima (2016)</v>
      </c>
      <c r="D194" s="46" t="str">
        <f>VLOOKUP(B194,'1_문헌특성'!D:BF,3,0)</f>
        <v>RCT</v>
      </c>
      <c r="E194" s="46" t="str">
        <f>VLOOKUP(B194,'1_문헌특성'!D:BF,7,0)</f>
        <v>부인종양</v>
      </c>
      <c r="F194" s="46" t="str">
        <f>VLOOKUP(B194,'1_문헌특성'!D:BF,8,0)</f>
        <v>자궁경부암</v>
      </c>
      <c r="G194" s="46" t="str">
        <f>VLOOKUP(B194,'1_문헌특성'!D:BF,9,0)</f>
        <v>자궁경부암(IB-IVA)</v>
      </c>
      <c r="H194" s="46" t="str">
        <f>VLOOKUP(B194,'1_문헌특성'!D:BF,31,0)</f>
        <v>HT+CT+RT</v>
      </c>
      <c r="I194" s="46" t="str">
        <f>VLOOKUP(B194,'1_문헌특성'!D:BF,38,0)</f>
        <v>Thermotron RF-8</v>
      </c>
      <c r="J194" s="46" t="str">
        <f>VLOOKUP(B194,'1_문헌특성'!D:BF,43,0)</f>
        <v xml:space="preserve">CT-RT와 동시(concurrent) 매주 투여, EBRT 후 30분 이내 적용, 단, brachytherapy와 동시에 시행하지 않음 </v>
      </c>
      <c r="K194" s="46" t="str">
        <f>VLOOKUP(B194,'1_문헌특성'!D:BF,51,0)</f>
        <v>CT+RT</v>
      </c>
      <c r="M194" s="32" t="s">
        <v>421</v>
      </c>
      <c r="N194" s="32" t="s">
        <v>344</v>
      </c>
      <c r="O194" s="32" t="s">
        <v>422</v>
      </c>
      <c r="P194" s="32" t="s">
        <v>409</v>
      </c>
      <c r="Q194" s="32" t="s">
        <v>410</v>
      </c>
      <c r="R194" s="32">
        <v>51</v>
      </c>
      <c r="S194" s="32">
        <v>0</v>
      </c>
      <c r="T194" s="32">
        <v>50</v>
      </c>
      <c r="U194" s="32" t="s">
        <v>423</v>
      </c>
    </row>
    <row r="195" spans="1:21" x14ac:dyDescent="0.3">
      <c r="A195" s="32">
        <f>INDEX('1_문헌특성'!B:B, MATCH(B195, '1_문헌특성'!D:D, 0))</f>
        <v>3</v>
      </c>
      <c r="B195" s="32">
        <v>3400</v>
      </c>
      <c r="C195" s="46" t="str">
        <f>VLOOKUP(B195,'1_문헌특성'!D:BF,2,0)</f>
        <v>Harima (2016)</v>
      </c>
      <c r="D195" s="46" t="str">
        <f>VLOOKUP(B195,'1_문헌특성'!D:BF,3,0)</f>
        <v>RCT</v>
      </c>
      <c r="E195" s="46" t="str">
        <f>VLOOKUP(B195,'1_문헌특성'!D:BF,7,0)</f>
        <v>부인종양</v>
      </c>
      <c r="F195" s="46" t="str">
        <f>VLOOKUP(B195,'1_문헌특성'!D:BF,8,0)</f>
        <v>자궁경부암</v>
      </c>
      <c r="G195" s="46" t="str">
        <f>VLOOKUP(B195,'1_문헌특성'!D:BF,9,0)</f>
        <v>자궁경부암(IB-IVA)</v>
      </c>
      <c r="H195" s="46" t="str">
        <f>VLOOKUP(B195,'1_문헌특성'!D:BF,31,0)</f>
        <v>HT+CT+RT</v>
      </c>
      <c r="I195" s="46" t="str">
        <f>VLOOKUP(B195,'1_문헌특성'!D:BF,38,0)</f>
        <v>Thermotron RF-8</v>
      </c>
      <c r="J195" s="46" t="str">
        <f>VLOOKUP(B195,'1_문헌특성'!D:BF,43,0)</f>
        <v xml:space="preserve">CT-RT와 동시(concurrent) 매주 투여, EBRT 후 30분 이내 적용, 단, brachytherapy와 동시에 시행하지 않음 </v>
      </c>
      <c r="K195" s="46" t="str">
        <f>VLOOKUP(B195,'1_문헌특성'!D:BF,51,0)</f>
        <v>CT+RT</v>
      </c>
      <c r="M195" s="32" t="s">
        <v>411</v>
      </c>
      <c r="N195" s="32" t="s">
        <v>345</v>
      </c>
      <c r="O195" s="32" t="s">
        <v>422</v>
      </c>
      <c r="P195" s="32" t="s">
        <v>409</v>
      </c>
      <c r="Q195" s="32" t="s">
        <v>410</v>
      </c>
      <c r="R195" s="32">
        <v>51</v>
      </c>
      <c r="S195" s="32">
        <v>3</v>
      </c>
      <c r="T195" s="32">
        <v>50</v>
      </c>
      <c r="U195" s="32">
        <v>5</v>
      </c>
    </row>
    <row r="196" spans="1:21" x14ac:dyDescent="0.3">
      <c r="A196" s="32">
        <f>INDEX('1_문헌특성'!B:B, MATCH(B196, '1_문헌특성'!D:D, 0))</f>
        <v>3</v>
      </c>
      <c r="B196" s="32">
        <v>3400</v>
      </c>
      <c r="C196" s="46" t="str">
        <f>VLOOKUP(B196,'1_문헌특성'!D:BF,2,0)</f>
        <v>Harima (2016)</v>
      </c>
      <c r="D196" s="46" t="str">
        <f>VLOOKUP(B196,'1_문헌특성'!D:BF,3,0)</f>
        <v>RCT</v>
      </c>
      <c r="E196" s="46" t="str">
        <f>VLOOKUP(B196,'1_문헌특성'!D:BF,7,0)</f>
        <v>부인종양</v>
      </c>
      <c r="F196" s="46" t="str">
        <f>VLOOKUP(B196,'1_문헌특성'!D:BF,8,0)</f>
        <v>자궁경부암</v>
      </c>
      <c r="G196" s="46" t="str">
        <f>VLOOKUP(B196,'1_문헌특성'!D:BF,9,0)</f>
        <v>자궁경부암(IB-IVA)</v>
      </c>
      <c r="H196" s="46" t="str">
        <f>VLOOKUP(B196,'1_문헌특성'!D:BF,31,0)</f>
        <v>HT+CT+RT</v>
      </c>
      <c r="I196" s="46" t="str">
        <f>VLOOKUP(B196,'1_문헌특성'!D:BF,38,0)</f>
        <v>Thermotron RF-8</v>
      </c>
      <c r="J196" s="46" t="str">
        <f>VLOOKUP(B196,'1_문헌특성'!D:BF,43,0)</f>
        <v xml:space="preserve">CT-RT와 동시(concurrent) 매주 투여, EBRT 후 30분 이내 적용, 단, brachytherapy와 동시에 시행하지 않음 </v>
      </c>
      <c r="K196" s="46" t="str">
        <f>VLOOKUP(B196,'1_문헌특성'!D:BF,51,0)</f>
        <v>CT+RT</v>
      </c>
      <c r="M196" s="32" t="s">
        <v>412</v>
      </c>
      <c r="N196" s="32" t="s">
        <v>345</v>
      </c>
      <c r="O196" s="32" t="s">
        <v>422</v>
      </c>
      <c r="P196" s="32" t="s">
        <v>409</v>
      </c>
      <c r="Q196" s="32" t="s">
        <v>410</v>
      </c>
      <c r="R196" s="32">
        <v>51</v>
      </c>
      <c r="S196" s="32">
        <v>8</v>
      </c>
      <c r="T196" s="32">
        <v>50</v>
      </c>
      <c r="U196" s="32">
        <v>4</v>
      </c>
    </row>
    <row r="197" spans="1:21" x14ac:dyDescent="0.3">
      <c r="A197" s="32">
        <f>INDEX('1_문헌특성'!B:B, MATCH(B197, '1_문헌특성'!D:D, 0))</f>
        <v>3</v>
      </c>
      <c r="B197" s="32">
        <v>3400</v>
      </c>
      <c r="C197" s="46" t="str">
        <f>VLOOKUP(B197,'1_문헌특성'!D:BF,2,0)</f>
        <v>Harima (2016)</v>
      </c>
      <c r="D197" s="46" t="str">
        <f>VLOOKUP(B197,'1_문헌특성'!D:BF,3,0)</f>
        <v>RCT</v>
      </c>
      <c r="E197" s="46" t="str">
        <f>VLOOKUP(B197,'1_문헌특성'!D:BF,7,0)</f>
        <v>부인종양</v>
      </c>
      <c r="F197" s="46" t="str">
        <f>VLOOKUP(B197,'1_문헌특성'!D:BF,8,0)</f>
        <v>자궁경부암</v>
      </c>
      <c r="G197" s="46" t="str">
        <f>VLOOKUP(B197,'1_문헌특성'!D:BF,9,0)</f>
        <v>자궁경부암(IB-IVA)</v>
      </c>
      <c r="H197" s="46" t="str">
        <f>VLOOKUP(B197,'1_문헌특성'!D:BF,31,0)</f>
        <v>HT+CT+RT</v>
      </c>
      <c r="I197" s="46" t="str">
        <f>VLOOKUP(B197,'1_문헌특성'!D:BF,38,0)</f>
        <v>Thermotron RF-8</v>
      </c>
      <c r="J197" s="46" t="str">
        <f>VLOOKUP(B197,'1_문헌특성'!D:BF,43,0)</f>
        <v xml:space="preserve">CT-RT와 동시(concurrent) 매주 투여, EBRT 후 30분 이내 적용, 단, brachytherapy와 동시에 시행하지 않음 </v>
      </c>
      <c r="K197" s="46" t="str">
        <f>VLOOKUP(B197,'1_문헌특성'!D:BF,51,0)</f>
        <v>CT+RT</v>
      </c>
      <c r="M197" s="32" t="s">
        <v>413</v>
      </c>
      <c r="N197" s="32" t="s">
        <v>345</v>
      </c>
      <c r="O197" s="32" t="s">
        <v>422</v>
      </c>
      <c r="P197" s="32" t="s">
        <v>409</v>
      </c>
      <c r="Q197" s="32" t="s">
        <v>410</v>
      </c>
      <c r="R197" s="32">
        <v>51</v>
      </c>
      <c r="S197" s="32">
        <v>0</v>
      </c>
      <c r="T197" s="32">
        <v>50</v>
      </c>
      <c r="U197" s="32">
        <v>1</v>
      </c>
    </row>
    <row r="198" spans="1:21" x14ac:dyDescent="0.3">
      <c r="A198" s="32">
        <f>INDEX('1_문헌특성'!B:B, MATCH(B198, '1_문헌특성'!D:D, 0))</f>
        <v>3</v>
      </c>
      <c r="B198" s="32">
        <v>3400</v>
      </c>
      <c r="C198" s="46" t="str">
        <f>VLOOKUP(B198,'1_문헌특성'!D:BF,2,0)</f>
        <v>Harima (2016)</v>
      </c>
      <c r="D198" s="46" t="str">
        <f>VLOOKUP(B198,'1_문헌특성'!D:BF,3,0)</f>
        <v>RCT</v>
      </c>
      <c r="E198" s="46" t="str">
        <f>VLOOKUP(B198,'1_문헌특성'!D:BF,7,0)</f>
        <v>부인종양</v>
      </c>
      <c r="F198" s="46" t="str">
        <f>VLOOKUP(B198,'1_문헌특성'!D:BF,8,0)</f>
        <v>자궁경부암</v>
      </c>
      <c r="G198" s="46" t="str">
        <f>VLOOKUP(B198,'1_문헌특성'!D:BF,9,0)</f>
        <v>자궁경부암(IB-IVA)</v>
      </c>
      <c r="H198" s="46" t="str">
        <f>VLOOKUP(B198,'1_문헌특성'!D:BF,31,0)</f>
        <v>HT+CT+RT</v>
      </c>
      <c r="I198" s="46" t="str">
        <f>VLOOKUP(B198,'1_문헌특성'!D:BF,38,0)</f>
        <v>Thermotron RF-8</v>
      </c>
      <c r="J198" s="46" t="str">
        <f>VLOOKUP(B198,'1_문헌특성'!D:BF,43,0)</f>
        <v xml:space="preserve">CT-RT와 동시(concurrent) 매주 투여, EBRT 후 30분 이내 적용, 단, brachytherapy와 동시에 시행하지 않음 </v>
      </c>
      <c r="K198" s="46" t="str">
        <f>VLOOKUP(B198,'1_문헌특성'!D:BF,51,0)</f>
        <v>CT+RT</v>
      </c>
      <c r="M198" s="32" t="s">
        <v>414</v>
      </c>
      <c r="N198" s="32" t="s">
        <v>345</v>
      </c>
      <c r="O198" s="32" t="s">
        <v>422</v>
      </c>
      <c r="P198" s="32" t="s">
        <v>409</v>
      </c>
      <c r="Q198" s="32" t="s">
        <v>410</v>
      </c>
      <c r="R198" s="32">
        <v>51</v>
      </c>
      <c r="S198" s="32">
        <v>0</v>
      </c>
      <c r="T198" s="32">
        <v>50</v>
      </c>
      <c r="U198" s="32">
        <v>0</v>
      </c>
    </row>
    <row r="199" spans="1:21" x14ac:dyDescent="0.3">
      <c r="A199" s="32">
        <f>INDEX('1_문헌특성'!B:B, MATCH(B199, '1_문헌특성'!D:D, 0))</f>
        <v>3</v>
      </c>
      <c r="B199" s="32">
        <v>3400</v>
      </c>
      <c r="C199" s="46" t="str">
        <f>VLOOKUP(B199,'1_문헌특성'!D:BF,2,0)</f>
        <v>Harima (2016)</v>
      </c>
      <c r="D199" s="46" t="str">
        <f>VLOOKUP(B199,'1_문헌특성'!D:BF,3,0)</f>
        <v>RCT</v>
      </c>
      <c r="E199" s="46" t="str">
        <f>VLOOKUP(B199,'1_문헌특성'!D:BF,7,0)</f>
        <v>부인종양</v>
      </c>
      <c r="F199" s="46" t="str">
        <f>VLOOKUP(B199,'1_문헌특성'!D:BF,8,0)</f>
        <v>자궁경부암</v>
      </c>
      <c r="G199" s="46" t="str">
        <f>VLOOKUP(B199,'1_문헌특성'!D:BF,9,0)</f>
        <v>자궁경부암(IB-IVA)</v>
      </c>
      <c r="H199" s="46" t="str">
        <f>VLOOKUP(B199,'1_문헌특성'!D:BF,31,0)</f>
        <v>HT+CT+RT</v>
      </c>
      <c r="I199" s="46" t="str">
        <f>VLOOKUP(B199,'1_문헌특성'!D:BF,38,0)</f>
        <v>Thermotron RF-8</v>
      </c>
      <c r="J199" s="46" t="str">
        <f>VLOOKUP(B199,'1_문헌특성'!D:BF,43,0)</f>
        <v xml:space="preserve">CT-RT와 동시(concurrent) 매주 투여, EBRT 후 30분 이내 적용, 단, brachytherapy와 동시에 시행하지 않음 </v>
      </c>
      <c r="K199" s="46" t="str">
        <f>VLOOKUP(B199,'1_문헌특성'!D:BF,51,0)</f>
        <v>CT+RT</v>
      </c>
      <c r="M199" s="32" t="s">
        <v>415</v>
      </c>
      <c r="N199" s="32" t="s">
        <v>345</v>
      </c>
      <c r="O199" s="32" t="s">
        <v>422</v>
      </c>
      <c r="P199" s="32" t="s">
        <v>409</v>
      </c>
      <c r="Q199" s="32" t="s">
        <v>410</v>
      </c>
      <c r="R199" s="32">
        <v>51</v>
      </c>
      <c r="S199" s="32">
        <v>0</v>
      </c>
      <c r="T199" s="32">
        <v>50</v>
      </c>
      <c r="U199" s="32">
        <v>0</v>
      </c>
    </row>
    <row r="200" spans="1:21" x14ac:dyDescent="0.3">
      <c r="A200" s="32">
        <f>INDEX('1_문헌특성'!B:B, MATCH(B200, '1_문헌특성'!D:D, 0))</f>
        <v>3</v>
      </c>
      <c r="B200" s="32">
        <v>3400</v>
      </c>
      <c r="C200" s="46" t="str">
        <f>VLOOKUP(B200,'1_문헌특성'!D:BF,2,0)</f>
        <v>Harima (2016)</v>
      </c>
      <c r="D200" s="46" t="str">
        <f>VLOOKUP(B200,'1_문헌특성'!D:BF,3,0)</f>
        <v>RCT</v>
      </c>
      <c r="E200" s="46" t="str">
        <f>VLOOKUP(B200,'1_문헌특성'!D:BF,7,0)</f>
        <v>부인종양</v>
      </c>
      <c r="F200" s="46" t="str">
        <f>VLOOKUP(B200,'1_문헌특성'!D:BF,8,0)</f>
        <v>자궁경부암</v>
      </c>
      <c r="G200" s="46" t="str">
        <f>VLOOKUP(B200,'1_문헌특성'!D:BF,9,0)</f>
        <v>자궁경부암(IB-IVA)</v>
      </c>
      <c r="H200" s="46" t="str">
        <f>VLOOKUP(B200,'1_문헌특성'!D:BF,31,0)</f>
        <v>HT+CT+RT</v>
      </c>
      <c r="I200" s="46" t="str">
        <f>VLOOKUP(B200,'1_문헌특성'!D:BF,38,0)</f>
        <v>Thermotron RF-8</v>
      </c>
      <c r="J200" s="46" t="str">
        <f>VLOOKUP(B200,'1_문헌특성'!D:BF,43,0)</f>
        <v xml:space="preserve">CT-RT와 동시(concurrent) 매주 투여, EBRT 후 30분 이내 적용, 단, brachytherapy와 동시에 시행하지 않음 </v>
      </c>
      <c r="K200" s="46" t="str">
        <f>VLOOKUP(B200,'1_문헌특성'!D:BF,51,0)</f>
        <v>CT+RT</v>
      </c>
      <c r="M200" s="32" t="s">
        <v>416</v>
      </c>
      <c r="N200" s="32" t="s">
        <v>345</v>
      </c>
      <c r="O200" s="32" t="s">
        <v>422</v>
      </c>
      <c r="P200" s="32" t="s">
        <v>409</v>
      </c>
      <c r="Q200" s="32" t="s">
        <v>410</v>
      </c>
      <c r="R200" s="32">
        <v>51</v>
      </c>
      <c r="S200" s="32">
        <v>0</v>
      </c>
      <c r="T200" s="32">
        <v>50</v>
      </c>
      <c r="U200" s="32">
        <v>0</v>
      </c>
    </row>
    <row r="201" spans="1:21" x14ac:dyDescent="0.3">
      <c r="A201" s="32">
        <f>INDEX('1_문헌특성'!B:B, MATCH(B201, '1_문헌특성'!D:D, 0))</f>
        <v>3</v>
      </c>
      <c r="B201" s="32">
        <v>3400</v>
      </c>
      <c r="C201" s="46" t="str">
        <f>VLOOKUP(B201,'1_문헌특성'!D:BF,2,0)</f>
        <v>Harima (2016)</v>
      </c>
      <c r="D201" s="46" t="str">
        <f>VLOOKUP(B201,'1_문헌특성'!D:BF,3,0)</f>
        <v>RCT</v>
      </c>
      <c r="E201" s="46" t="str">
        <f>VLOOKUP(B201,'1_문헌특성'!D:BF,7,0)</f>
        <v>부인종양</v>
      </c>
      <c r="F201" s="46" t="str">
        <f>VLOOKUP(B201,'1_문헌특성'!D:BF,8,0)</f>
        <v>자궁경부암</v>
      </c>
      <c r="G201" s="46" t="str">
        <f>VLOOKUP(B201,'1_문헌특성'!D:BF,9,0)</f>
        <v>자궁경부암(IB-IVA)</v>
      </c>
      <c r="H201" s="46" t="str">
        <f>VLOOKUP(B201,'1_문헌특성'!D:BF,31,0)</f>
        <v>HT+CT+RT</v>
      </c>
      <c r="I201" s="46" t="str">
        <f>VLOOKUP(B201,'1_문헌특성'!D:BF,38,0)</f>
        <v>Thermotron RF-8</v>
      </c>
      <c r="J201" s="46" t="str">
        <f>VLOOKUP(B201,'1_문헌특성'!D:BF,43,0)</f>
        <v xml:space="preserve">CT-RT와 동시(concurrent) 매주 투여, EBRT 후 30분 이내 적용, 단, brachytherapy와 동시에 시행하지 않음 </v>
      </c>
      <c r="K201" s="46" t="str">
        <f>VLOOKUP(B201,'1_문헌특성'!D:BF,51,0)</f>
        <v>CT+RT</v>
      </c>
      <c r="M201" s="32" t="s">
        <v>417</v>
      </c>
      <c r="N201" s="32" t="s">
        <v>345</v>
      </c>
      <c r="O201" s="32" t="s">
        <v>422</v>
      </c>
      <c r="P201" s="32" t="s">
        <v>409</v>
      </c>
      <c r="Q201" s="32" t="s">
        <v>410</v>
      </c>
      <c r="R201" s="32">
        <v>51</v>
      </c>
      <c r="S201" s="32">
        <v>0</v>
      </c>
      <c r="T201" s="32">
        <v>50</v>
      </c>
      <c r="U201" s="32">
        <v>0</v>
      </c>
    </row>
    <row r="202" spans="1:21" x14ac:dyDescent="0.3">
      <c r="A202" s="32">
        <f>INDEX('1_문헌특성'!B:B, MATCH(B202, '1_문헌특성'!D:D, 0))</f>
        <v>3</v>
      </c>
      <c r="B202" s="32">
        <v>3400</v>
      </c>
      <c r="C202" s="46" t="str">
        <f>VLOOKUP(B202,'1_문헌특성'!D:BF,2,0)</f>
        <v>Harima (2016)</v>
      </c>
      <c r="D202" s="46" t="str">
        <f>VLOOKUP(B202,'1_문헌특성'!D:BF,3,0)</f>
        <v>RCT</v>
      </c>
      <c r="E202" s="46" t="str">
        <f>VLOOKUP(B202,'1_문헌특성'!D:BF,7,0)</f>
        <v>부인종양</v>
      </c>
      <c r="F202" s="46" t="str">
        <f>VLOOKUP(B202,'1_문헌특성'!D:BF,8,0)</f>
        <v>자궁경부암</v>
      </c>
      <c r="G202" s="46" t="str">
        <f>VLOOKUP(B202,'1_문헌특성'!D:BF,9,0)</f>
        <v>자궁경부암(IB-IVA)</v>
      </c>
      <c r="H202" s="46" t="str">
        <f>VLOOKUP(B202,'1_문헌특성'!D:BF,31,0)</f>
        <v>HT+CT+RT</v>
      </c>
      <c r="I202" s="46" t="str">
        <f>VLOOKUP(B202,'1_문헌특성'!D:BF,38,0)</f>
        <v>Thermotron RF-8</v>
      </c>
      <c r="J202" s="46" t="str">
        <f>VLOOKUP(B202,'1_문헌특성'!D:BF,43,0)</f>
        <v xml:space="preserve">CT-RT와 동시(concurrent) 매주 투여, EBRT 후 30분 이내 적용, 단, brachytherapy와 동시에 시행하지 않음 </v>
      </c>
      <c r="K202" s="46" t="str">
        <f>VLOOKUP(B202,'1_문헌특성'!D:BF,51,0)</f>
        <v>CT+RT</v>
      </c>
      <c r="M202" s="32" t="s">
        <v>418</v>
      </c>
      <c r="N202" s="32" t="s">
        <v>345</v>
      </c>
      <c r="O202" s="32" t="s">
        <v>422</v>
      </c>
      <c r="P202" s="32" t="s">
        <v>409</v>
      </c>
      <c r="Q202" s="32" t="s">
        <v>410</v>
      </c>
      <c r="R202" s="32">
        <v>51</v>
      </c>
      <c r="S202" s="32">
        <v>0</v>
      </c>
      <c r="T202" s="32">
        <v>50</v>
      </c>
      <c r="U202" s="32">
        <v>0</v>
      </c>
    </row>
    <row r="203" spans="1:21" x14ac:dyDescent="0.3">
      <c r="A203" s="32">
        <f>INDEX('1_문헌특성'!B:B, MATCH(B203, '1_문헌특성'!D:D, 0))</f>
        <v>3</v>
      </c>
      <c r="B203" s="32">
        <v>3400</v>
      </c>
      <c r="C203" s="46" t="str">
        <f>VLOOKUP(B203,'1_문헌특성'!D:BF,2,0)</f>
        <v>Harima (2016)</v>
      </c>
      <c r="D203" s="46" t="str">
        <f>VLOOKUP(B203,'1_문헌특성'!D:BF,3,0)</f>
        <v>RCT</v>
      </c>
      <c r="E203" s="46" t="str">
        <f>VLOOKUP(B203,'1_문헌특성'!D:BF,7,0)</f>
        <v>부인종양</v>
      </c>
      <c r="F203" s="46" t="str">
        <f>VLOOKUP(B203,'1_문헌특성'!D:BF,8,0)</f>
        <v>자궁경부암</v>
      </c>
      <c r="G203" s="46" t="str">
        <f>VLOOKUP(B203,'1_문헌특성'!D:BF,9,0)</f>
        <v>자궁경부암(IB-IVA)</v>
      </c>
      <c r="H203" s="46" t="str">
        <f>VLOOKUP(B203,'1_문헌특성'!D:BF,31,0)</f>
        <v>HT+CT+RT</v>
      </c>
      <c r="I203" s="46" t="str">
        <f>VLOOKUP(B203,'1_문헌특성'!D:BF,38,0)</f>
        <v>Thermotron RF-8</v>
      </c>
      <c r="J203" s="46" t="str">
        <f>VLOOKUP(B203,'1_문헌특성'!D:BF,43,0)</f>
        <v xml:space="preserve">CT-RT와 동시(concurrent) 매주 투여, EBRT 후 30분 이내 적용, 단, brachytherapy와 동시에 시행하지 않음 </v>
      </c>
      <c r="K203" s="46" t="str">
        <f>VLOOKUP(B203,'1_문헌특성'!D:BF,51,0)</f>
        <v>CT+RT</v>
      </c>
      <c r="M203" s="32" t="s">
        <v>419</v>
      </c>
      <c r="N203" s="32" t="s">
        <v>345</v>
      </c>
      <c r="O203" s="32" t="s">
        <v>422</v>
      </c>
      <c r="P203" s="32" t="s">
        <v>409</v>
      </c>
      <c r="Q203" s="32" t="s">
        <v>410</v>
      </c>
      <c r="R203" s="32">
        <v>51</v>
      </c>
      <c r="S203" s="32">
        <v>0</v>
      </c>
      <c r="T203" s="32">
        <v>50</v>
      </c>
      <c r="U203" s="32">
        <v>0</v>
      </c>
    </row>
    <row r="204" spans="1:21" x14ac:dyDescent="0.3">
      <c r="A204" s="32">
        <f>INDEX('1_문헌특성'!B:B, MATCH(B204, '1_문헌특성'!D:D, 0))</f>
        <v>3</v>
      </c>
      <c r="B204" s="32">
        <v>3400</v>
      </c>
      <c r="C204" s="46" t="str">
        <f>VLOOKUP(B204,'1_문헌특성'!D:BF,2,0)</f>
        <v>Harima (2016)</v>
      </c>
      <c r="D204" s="46" t="str">
        <f>VLOOKUP(B204,'1_문헌특성'!D:BF,3,0)</f>
        <v>RCT</v>
      </c>
      <c r="E204" s="46" t="str">
        <f>VLOOKUP(B204,'1_문헌특성'!D:BF,7,0)</f>
        <v>부인종양</v>
      </c>
      <c r="F204" s="46" t="str">
        <f>VLOOKUP(B204,'1_문헌특성'!D:BF,8,0)</f>
        <v>자궁경부암</v>
      </c>
      <c r="G204" s="46" t="str">
        <f>VLOOKUP(B204,'1_문헌특성'!D:BF,9,0)</f>
        <v>자궁경부암(IB-IVA)</v>
      </c>
      <c r="H204" s="46" t="str">
        <f>VLOOKUP(B204,'1_문헌특성'!D:BF,31,0)</f>
        <v>HT+CT+RT</v>
      </c>
      <c r="I204" s="46" t="str">
        <f>VLOOKUP(B204,'1_문헌특성'!D:BF,38,0)</f>
        <v>Thermotron RF-8</v>
      </c>
      <c r="J204" s="46" t="str">
        <f>VLOOKUP(B204,'1_문헌특성'!D:BF,43,0)</f>
        <v xml:space="preserve">CT-RT와 동시(concurrent) 매주 투여, EBRT 후 30분 이내 적용, 단, brachytherapy와 동시에 시행하지 않음 </v>
      </c>
      <c r="K204" s="46" t="str">
        <f>VLOOKUP(B204,'1_문헌특성'!D:BF,51,0)</f>
        <v>CT+RT</v>
      </c>
      <c r="M204" s="32" t="s">
        <v>420</v>
      </c>
      <c r="N204" s="32" t="s">
        <v>345</v>
      </c>
      <c r="O204" s="32" t="s">
        <v>422</v>
      </c>
      <c r="P204" s="32" t="s">
        <v>409</v>
      </c>
      <c r="Q204" s="32" t="s">
        <v>410</v>
      </c>
      <c r="R204" s="32">
        <v>51</v>
      </c>
      <c r="S204" s="32">
        <v>0</v>
      </c>
      <c r="T204" s="32">
        <v>50</v>
      </c>
      <c r="U204" s="32">
        <v>0</v>
      </c>
    </row>
    <row r="205" spans="1:21" x14ac:dyDescent="0.3">
      <c r="A205" s="32">
        <f>INDEX('1_문헌특성'!B:B, MATCH(B205, '1_문헌특성'!D:D, 0))</f>
        <v>3</v>
      </c>
      <c r="B205" s="32">
        <v>3400</v>
      </c>
      <c r="C205" s="46" t="str">
        <f>VLOOKUP(B205,'1_문헌특성'!D:BF,2,0)</f>
        <v>Harima (2016)</v>
      </c>
      <c r="D205" s="46" t="str">
        <f>VLOOKUP(B205,'1_문헌특성'!D:BF,3,0)</f>
        <v>RCT</v>
      </c>
      <c r="E205" s="46" t="str">
        <f>VLOOKUP(B205,'1_문헌특성'!D:BF,7,0)</f>
        <v>부인종양</v>
      </c>
      <c r="F205" s="46" t="str">
        <f>VLOOKUP(B205,'1_문헌특성'!D:BF,8,0)</f>
        <v>자궁경부암</v>
      </c>
      <c r="G205" s="46" t="str">
        <f>VLOOKUP(B205,'1_문헌특성'!D:BF,9,0)</f>
        <v>자궁경부암(IB-IVA)</v>
      </c>
      <c r="H205" s="46" t="str">
        <f>VLOOKUP(B205,'1_문헌특성'!D:BF,31,0)</f>
        <v>HT+CT+RT</v>
      </c>
      <c r="I205" s="46" t="str">
        <f>VLOOKUP(B205,'1_문헌특성'!D:BF,38,0)</f>
        <v>Thermotron RF-8</v>
      </c>
      <c r="J205" s="46" t="str">
        <f>VLOOKUP(B205,'1_문헌특성'!D:BF,43,0)</f>
        <v xml:space="preserve">CT-RT와 동시(concurrent) 매주 투여, EBRT 후 30분 이내 적용, 단, brachytherapy와 동시에 시행하지 않음 </v>
      </c>
      <c r="K205" s="46" t="str">
        <f>VLOOKUP(B205,'1_문헌특성'!D:BF,51,0)</f>
        <v>CT+RT</v>
      </c>
      <c r="M205" s="32" t="s">
        <v>421</v>
      </c>
      <c r="N205" s="32" t="s">
        <v>345</v>
      </c>
      <c r="O205" s="32" t="s">
        <v>422</v>
      </c>
      <c r="P205" s="32" t="s">
        <v>409</v>
      </c>
      <c r="Q205" s="32" t="s">
        <v>410</v>
      </c>
      <c r="R205" s="32">
        <v>51</v>
      </c>
      <c r="S205" s="32">
        <v>0</v>
      </c>
      <c r="T205" s="32">
        <v>50</v>
      </c>
      <c r="U205" s="32" t="s">
        <v>424</v>
      </c>
    </row>
    <row r="206" spans="1:21" x14ac:dyDescent="0.3">
      <c r="A206" s="32">
        <f>INDEX('1_문헌특성'!B:B, MATCH(B206, '1_문헌특성'!D:D, 0))</f>
        <v>3</v>
      </c>
      <c r="B206" s="32">
        <v>3400</v>
      </c>
      <c r="C206" s="46" t="str">
        <f>VLOOKUP(B206,'1_문헌특성'!D:BF,2,0)</f>
        <v>Harima (2016)</v>
      </c>
      <c r="D206" s="46" t="str">
        <f>VLOOKUP(B206,'1_문헌특성'!D:BF,3,0)</f>
        <v>RCT</v>
      </c>
      <c r="E206" s="46" t="str">
        <f>VLOOKUP(B206,'1_문헌특성'!D:BF,7,0)</f>
        <v>부인종양</v>
      </c>
      <c r="F206" s="46" t="str">
        <f>VLOOKUP(B206,'1_문헌특성'!D:BF,8,0)</f>
        <v>자궁경부암</v>
      </c>
      <c r="G206" s="46" t="str">
        <f>VLOOKUP(B206,'1_문헌특성'!D:BF,9,0)</f>
        <v>자궁경부암(IB-IVA)</v>
      </c>
      <c r="H206" s="46" t="str">
        <f>VLOOKUP(B206,'1_문헌특성'!D:BF,31,0)</f>
        <v>HT+CT+RT</v>
      </c>
      <c r="I206" s="46" t="str">
        <f>VLOOKUP(B206,'1_문헌특성'!D:BF,38,0)</f>
        <v>Thermotron RF-8</v>
      </c>
      <c r="J206" s="46" t="str">
        <f>VLOOKUP(B206,'1_문헌특성'!D:BF,43,0)</f>
        <v xml:space="preserve">CT-RT와 동시(concurrent) 매주 투여, EBRT 후 30분 이내 적용, 단, brachytherapy와 동시에 시행하지 않음 </v>
      </c>
      <c r="K206" s="46" t="str">
        <f>VLOOKUP(B206,'1_문헌특성'!D:BF,51,0)</f>
        <v>CT+RT</v>
      </c>
      <c r="M206" s="32" t="s">
        <v>425</v>
      </c>
      <c r="O206" s="32" t="s">
        <v>426</v>
      </c>
      <c r="Q206" s="32" t="s">
        <v>391</v>
      </c>
      <c r="R206" s="32">
        <v>51</v>
      </c>
      <c r="S206" s="32">
        <v>43</v>
      </c>
      <c r="T206" s="32">
        <v>50</v>
      </c>
      <c r="U206" s="32">
        <v>42</v>
      </c>
    </row>
    <row r="207" spans="1:21" x14ac:dyDescent="0.3">
      <c r="A207" s="32">
        <f>INDEX('1_문헌특성'!B:B, MATCH(B207, '1_문헌특성'!D:D, 0))</f>
        <v>3</v>
      </c>
      <c r="B207" s="32">
        <v>3400</v>
      </c>
      <c r="C207" s="46" t="str">
        <f>VLOOKUP(B207,'1_문헌특성'!D:BF,2,0)</f>
        <v>Harima (2016)</v>
      </c>
      <c r="D207" s="46" t="str">
        <f>VLOOKUP(B207,'1_문헌특성'!D:BF,3,0)</f>
        <v>RCT</v>
      </c>
      <c r="E207" s="46" t="str">
        <f>VLOOKUP(B207,'1_문헌특성'!D:BF,7,0)</f>
        <v>부인종양</v>
      </c>
      <c r="F207" s="46" t="str">
        <f>VLOOKUP(B207,'1_문헌특성'!D:BF,8,0)</f>
        <v>자궁경부암</v>
      </c>
      <c r="G207" s="46" t="str">
        <f>VLOOKUP(B207,'1_문헌특성'!D:BF,9,0)</f>
        <v>자궁경부암(IB-IVA)</v>
      </c>
      <c r="H207" s="46" t="str">
        <f>VLOOKUP(B207,'1_문헌특성'!D:BF,31,0)</f>
        <v>HT+CT+RT</v>
      </c>
      <c r="I207" s="46" t="str">
        <f>VLOOKUP(B207,'1_문헌특성'!D:BF,38,0)</f>
        <v>Thermotron RF-8</v>
      </c>
      <c r="J207" s="46" t="str">
        <f>VLOOKUP(B207,'1_문헌특성'!D:BF,43,0)</f>
        <v xml:space="preserve">CT-RT와 동시(concurrent) 매주 투여, EBRT 후 30분 이내 적용, 단, brachytherapy와 동시에 시행하지 않음 </v>
      </c>
      <c r="K207" s="46" t="str">
        <f>VLOOKUP(B207,'1_문헌특성'!D:BF,51,0)</f>
        <v>CT+RT</v>
      </c>
      <c r="M207" s="32" t="s">
        <v>427</v>
      </c>
      <c r="O207" s="32" t="s">
        <v>426</v>
      </c>
      <c r="Q207" s="32" t="s">
        <v>391</v>
      </c>
      <c r="R207" s="32">
        <v>51</v>
      </c>
      <c r="S207" s="32">
        <v>0</v>
      </c>
      <c r="T207" s="32">
        <v>50</v>
      </c>
      <c r="U207" s="32">
        <v>5</v>
      </c>
    </row>
    <row r="208" spans="1:21" x14ac:dyDescent="0.3">
      <c r="A208" s="32">
        <f>INDEX('1_문헌특성'!B:B, MATCH(B208, '1_문헌특성'!D:D, 0))</f>
        <v>3</v>
      </c>
      <c r="B208" s="32">
        <v>3400</v>
      </c>
      <c r="C208" s="46" t="str">
        <f>VLOOKUP(B208,'1_문헌특성'!D:BF,2,0)</f>
        <v>Harima (2016)</v>
      </c>
      <c r="D208" s="46" t="str">
        <f>VLOOKUP(B208,'1_문헌특성'!D:BF,3,0)</f>
        <v>RCT</v>
      </c>
      <c r="E208" s="46" t="str">
        <f>VLOOKUP(B208,'1_문헌특성'!D:BF,7,0)</f>
        <v>부인종양</v>
      </c>
      <c r="F208" s="46" t="str">
        <f>VLOOKUP(B208,'1_문헌특성'!D:BF,8,0)</f>
        <v>자궁경부암</v>
      </c>
      <c r="G208" s="46" t="str">
        <f>VLOOKUP(B208,'1_문헌특성'!D:BF,9,0)</f>
        <v>자궁경부암(IB-IVA)</v>
      </c>
      <c r="H208" s="46" t="str">
        <f>VLOOKUP(B208,'1_문헌특성'!D:BF,31,0)</f>
        <v>HT+CT+RT</v>
      </c>
      <c r="I208" s="46" t="str">
        <f>VLOOKUP(B208,'1_문헌특성'!D:BF,38,0)</f>
        <v>Thermotron RF-8</v>
      </c>
      <c r="J208" s="46" t="str">
        <f>VLOOKUP(B208,'1_문헌특성'!D:BF,43,0)</f>
        <v xml:space="preserve">CT-RT와 동시(concurrent) 매주 투여, EBRT 후 30분 이내 적용, 단, brachytherapy와 동시에 시행하지 않음 </v>
      </c>
      <c r="K208" s="46" t="str">
        <f>VLOOKUP(B208,'1_문헌특성'!D:BF,51,0)</f>
        <v>CT+RT</v>
      </c>
      <c r="M208" s="32" t="s">
        <v>428</v>
      </c>
      <c r="O208" s="32" t="s">
        <v>426</v>
      </c>
      <c r="Q208" s="32" t="s">
        <v>391</v>
      </c>
      <c r="R208" s="32">
        <v>51</v>
      </c>
      <c r="S208" s="32">
        <v>4</v>
      </c>
      <c r="T208" s="32">
        <v>50</v>
      </c>
      <c r="U208" s="32">
        <v>0</v>
      </c>
    </row>
    <row r="209" spans="1:27" x14ac:dyDescent="0.3">
      <c r="A209" s="32">
        <f>INDEX('1_문헌특성'!B:B, MATCH(B209, '1_문헌특성'!D:D, 0))</f>
        <v>3</v>
      </c>
      <c r="B209" s="32">
        <v>3400</v>
      </c>
      <c r="C209" s="46" t="str">
        <f>VLOOKUP(B209,'1_문헌특성'!D:BF,2,0)</f>
        <v>Harima (2016)</v>
      </c>
      <c r="D209" s="46" t="str">
        <f>VLOOKUP(B209,'1_문헌특성'!D:BF,3,0)</f>
        <v>RCT</v>
      </c>
      <c r="E209" s="46" t="str">
        <f>VLOOKUP(B209,'1_문헌특성'!D:BF,7,0)</f>
        <v>부인종양</v>
      </c>
      <c r="F209" s="46" t="str">
        <f>VLOOKUP(B209,'1_문헌특성'!D:BF,8,0)</f>
        <v>자궁경부암</v>
      </c>
      <c r="G209" s="46" t="str">
        <f>VLOOKUP(B209,'1_문헌특성'!D:BF,9,0)</f>
        <v>자궁경부암(IB-IVA)</v>
      </c>
      <c r="H209" s="46" t="str">
        <f>VLOOKUP(B209,'1_문헌특성'!D:BF,31,0)</f>
        <v>HT+CT+RT</v>
      </c>
      <c r="I209" s="46" t="str">
        <f>VLOOKUP(B209,'1_문헌특성'!D:BF,38,0)</f>
        <v>Thermotron RF-8</v>
      </c>
      <c r="J209" s="46" t="str">
        <f>VLOOKUP(B209,'1_문헌특성'!D:BF,43,0)</f>
        <v xml:space="preserve">CT-RT와 동시(concurrent) 매주 투여, EBRT 후 30분 이내 적용, 단, brachytherapy와 동시에 시행하지 않음 </v>
      </c>
      <c r="K209" s="46" t="str">
        <f>VLOOKUP(B209,'1_문헌특성'!D:BF,51,0)</f>
        <v>CT+RT</v>
      </c>
      <c r="M209" s="32" t="s">
        <v>429</v>
      </c>
      <c r="O209" s="32" t="s">
        <v>426</v>
      </c>
      <c r="Q209" s="32" t="s">
        <v>391</v>
      </c>
      <c r="R209" s="32">
        <v>51</v>
      </c>
      <c r="S209" s="32">
        <v>0</v>
      </c>
      <c r="T209" s="32">
        <v>50</v>
      </c>
      <c r="U209" s="32">
        <v>1</v>
      </c>
    </row>
    <row r="210" spans="1:27" x14ac:dyDescent="0.3">
      <c r="A210" s="32">
        <f>INDEX('1_문헌특성'!B:B, MATCH(B210, '1_문헌특성'!D:D, 0))</f>
        <v>3</v>
      </c>
      <c r="B210" s="32">
        <v>3400</v>
      </c>
      <c r="C210" s="46" t="str">
        <f>VLOOKUP(B210,'1_문헌특성'!D:BF,2,0)</f>
        <v>Harima (2016)</v>
      </c>
      <c r="D210" s="46" t="str">
        <f>VLOOKUP(B210,'1_문헌특성'!D:BF,3,0)</f>
        <v>RCT</v>
      </c>
      <c r="E210" s="46" t="str">
        <f>VLOOKUP(B210,'1_문헌특성'!D:BF,7,0)</f>
        <v>부인종양</v>
      </c>
      <c r="F210" s="46" t="str">
        <f>VLOOKUP(B210,'1_문헌특성'!D:BF,8,0)</f>
        <v>자궁경부암</v>
      </c>
      <c r="G210" s="46" t="str">
        <f>VLOOKUP(B210,'1_문헌특성'!D:BF,9,0)</f>
        <v>자궁경부암(IB-IVA)</v>
      </c>
      <c r="H210" s="46" t="str">
        <f>VLOOKUP(B210,'1_문헌특성'!D:BF,31,0)</f>
        <v>HT+CT+RT</v>
      </c>
      <c r="I210" s="46" t="str">
        <f>VLOOKUP(B210,'1_문헌특성'!D:BF,38,0)</f>
        <v>Thermotron RF-8</v>
      </c>
      <c r="J210" s="46" t="str">
        <f>VLOOKUP(B210,'1_문헌특성'!D:BF,43,0)</f>
        <v xml:space="preserve">CT-RT와 동시(concurrent) 매주 투여, EBRT 후 30분 이내 적용, 단, brachytherapy와 동시에 시행하지 않음 </v>
      </c>
      <c r="K210" s="46" t="str">
        <f>VLOOKUP(B210,'1_문헌특성'!D:BF,51,0)</f>
        <v>CT+RT</v>
      </c>
      <c r="M210" s="32" t="s">
        <v>430</v>
      </c>
      <c r="O210" s="32" t="s">
        <v>426</v>
      </c>
      <c r="Q210" s="32" t="s">
        <v>391</v>
      </c>
      <c r="R210" s="32">
        <v>51</v>
      </c>
      <c r="S210" s="32">
        <v>1</v>
      </c>
      <c r="T210" s="32">
        <v>50</v>
      </c>
      <c r="U210" s="32">
        <v>0</v>
      </c>
    </row>
    <row r="211" spans="1:27" x14ac:dyDescent="0.3">
      <c r="A211" s="32">
        <f>INDEX('1_문헌특성'!B:B, MATCH(B211, '1_문헌특성'!D:D, 0))</f>
        <v>3</v>
      </c>
      <c r="B211" s="32">
        <v>3400</v>
      </c>
      <c r="C211" s="46" t="str">
        <f>VLOOKUP(B211,'1_문헌특성'!D:BF,2,0)</f>
        <v>Harima (2016)</v>
      </c>
      <c r="D211" s="46" t="str">
        <f>VLOOKUP(B211,'1_문헌특성'!D:BF,3,0)</f>
        <v>RCT</v>
      </c>
      <c r="E211" s="46" t="str">
        <f>VLOOKUP(B211,'1_문헌특성'!D:BF,7,0)</f>
        <v>부인종양</v>
      </c>
      <c r="F211" s="46" t="str">
        <f>VLOOKUP(B211,'1_문헌특성'!D:BF,8,0)</f>
        <v>자궁경부암</v>
      </c>
      <c r="G211" s="46" t="str">
        <f>VLOOKUP(B211,'1_문헌특성'!D:BF,9,0)</f>
        <v>자궁경부암(IB-IVA)</v>
      </c>
      <c r="H211" s="46" t="str">
        <f>VLOOKUP(B211,'1_문헌특성'!D:BF,31,0)</f>
        <v>HT+CT+RT</v>
      </c>
      <c r="I211" s="46" t="str">
        <f>VLOOKUP(B211,'1_문헌특성'!D:BF,38,0)</f>
        <v>Thermotron RF-8</v>
      </c>
      <c r="J211" s="46" t="str">
        <f>VLOOKUP(B211,'1_문헌특성'!D:BF,43,0)</f>
        <v xml:space="preserve">CT-RT와 동시(concurrent) 매주 투여, EBRT 후 30분 이내 적용, 단, brachytherapy와 동시에 시행하지 않음 </v>
      </c>
      <c r="K211" s="46" t="str">
        <f>VLOOKUP(B211,'1_문헌특성'!D:BF,51,0)</f>
        <v>CT+RT</v>
      </c>
      <c r="M211" s="32" t="s">
        <v>431</v>
      </c>
      <c r="O211" s="32" t="s">
        <v>426</v>
      </c>
      <c r="Q211" s="32" t="s">
        <v>391</v>
      </c>
      <c r="R211" s="32">
        <v>51</v>
      </c>
      <c r="S211" s="32">
        <v>1</v>
      </c>
      <c r="T211" s="32">
        <v>50</v>
      </c>
      <c r="U211" s="32">
        <v>0</v>
      </c>
    </row>
    <row r="212" spans="1:27" x14ac:dyDescent="0.3">
      <c r="A212" s="32">
        <f>INDEX('1_문헌특성'!B:B, MATCH(B212, '1_문헌특성'!D:D, 0))</f>
        <v>3</v>
      </c>
      <c r="B212" s="32">
        <v>3400</v>
      </c>
      <c r="C212" s="46" t="str">
        <f>VLOOKUP(B212,'1_문헌특성'!D:BF,2,0)</f>
        <v>Harima (2016)</v>
      </c>
      <c r="D212" s="46" t="str">
        <f>VLOOKUP(B212,'1_문헌특성'!D:BF,3,0)</f>
        <v>RCT</v>
      </c>
      <c r="E212" s="46" t="str">
        <f>VLOOKUP(B212,'1_문헌특성'!D:BF,7,0)</f>
        <v>부인종양</v>
      </c>
      <c r="F212" s="46" t="str">
        <f>VLOOKUP(B212,'1_문헌특성'!D:BF,8,0)</f>
        <v>자궁경부암</v>
      </c>
      <c r="G212" s="46" t="str">
        <f>VLOOKUP(B212,'1_문헌특성'!D:BF,9,0)</f>
        <v>자궁경부암(IB-IVA)</v>
      </c>
      <c r="H212" s="46" t="str">
        <f>VLOOKUP(B212,'1_문헌특성'!D:BF,31,0)</f>
        <v>HT+CT+RT</v>
      </c>
      <c r="I212" s="46" t="str">
        <f>VLOOKUP(B212,'1_문헌특성'!D:BF,38,0)</f>
        <v>Thermotron RF-8</v>
      </c>
      <c r="J212" s="46" t="str">
        <f>VLOOKUP(B212,'1_문헌특성'!D:BF,43,0)</f>
        <v xml:space="preserve">CT-RT와 동시(concurrent) 매주 투여, EBRT 후 30분 이내 적용, 단, brachytherapy와 동시에 시행하지 않음 </v>
      </c>
      <c r="K212" s="46" t="str">
        <f>VLOOKUP(B212,'1_문헌특성'!D:BF,51,0)</f>
        <v>CT+RT</v>
      </c>
      <c r="M212" s="32" t="s">
        <v>432</v>
      </c>
      <c r="O212" s="32" t="s">
        <v>426</v>
      </c>
      <c r="Q212" s="32" t="s">
        <v>391</v>
      </c>
      <c r="R212" s="32">
        <v>51</v>
      </c>
      <c r="S212" s="32">
        <v>0</v>
      </c>
      <c r="T212" s="32">
        <v>50</v>
      </c>
      <c r="U212" s="32">
        <v>1</v>
      </c>
    </row>
    <row r="213" spans="1:27" x14ac:dyDescent="0.3">
      <c r="A213" s="32">
        <f>INDEX('1_문헌특성'!B:B, MATCH(B213, '1_문헌특성'!D:D, 0))</f>
        <v>3</v>
      </c>
      <c r="B213" s="32">
        <v>3400</v>
      </c>
      <c r="C213" s="46" t="str">
        <f>VLOOKUP(B213,'1_문헌특성'!D:BF,2,0)</f>
        <v>Harima (2016)</v>
      </c>
      <c r="D213" s="46" t="str">
        <f>VLOOKUP(B213,'1_문헌특성'!D:BF,3,0)</f>
        <v>RCT</v>
      </c>
      <c r="E213" s="46" t="str">
        <f>VLOOKUP(B213,'1_문헌특성'!D:BF,7,0)</f>
        <v>부인종양</v>
      </c>
      <c r="F213" s="46" t="str">
        <f>VLOOKUP(B213,'1_문헌특성'!D:BF,8,0)</f>
        <v>자궁경부암</v>
      </c>
      <c r="G213" s="46" t="str">
        <f>VLOOKUP(B213,'1_문헌특성'!D:BF,9,0)</f>
        <v>자궁경부암(IB-IVA)</v>
      </c>
      <c r="H213" s="46" t="str">
        <f>VLOOKUP(B213,'1_문헌특성'!D:BF,31,0)</f>
        <v>HT+CT+RT</v>
      </c>
      <c r="I213" s="46" t="str">
        <f>VLOOKUP(B213,'1_문헌특성'!D:BF,38,0)</f>
        <v>Thermotron RF-8</v>
      </c>
      <c r="J213" s="46" t="str">
        <f>VLOOKUP(B213,'1_문헌특성'!D:BF,43,0)</f>
        <v xml:space="preserve">CT-RT와 동시(concurrent) 매주 투여, EBRT 후 30분 이내 적용, 단, brachytherapy와 동시에 시행하지 않음 </v>
      </c>
      <c r="K213" s="46" t="str">
        <f>VLOOKUP(B213,'1_문헌특성'!D:BF,51,0)</f>
        <v>CT+RT</v>
      </c>
      <c r="M213" s="32" t="s">
        <v>433</v>
      </c>
      <c r="O213" s="32" t="s">
        <v>426</v>
      </c>
      <c r="Q213" s="32" t="s">
        <v>391</v>
      </c>
      <c r="R213" s="32">
        <v>51</v>
      </c>
      <c r="S213" s="32">
        <v>2</v>
      </c>
      <c r="T213" s="32">
        <v>50</v>
      </c>
      <c r="U213" s="32">
        <v>1</v>
      </c>
    </row>
    <row r="214" spans="1:27" x14ac:dyDescent="0.3">
      <c r="A214" s="32">
        <f>INDEX('1_문헌특성'!B:B, MATCH(B214, '1_문헌특성'!D:D, 0))</f>
        <v>3</v>
      </c>
      <c r="B214" s="32">
        <v>3400</v>
      </c>
      <c r="C214" s="46" t="str">
        <f>VLOOKUP(B214,'1_문헌특성'!D:BF,2,0)</f>
        <v>Harima (2016)</v>
      </c>
      <c r="D214" s="46" t="str">
        <f>VLOOKUP(B214,'1_문헌특성'!D:BF,3,0)</f>
        <v>RCT</v>
      </c>
      <c r="E214" s="46" t="str">
        <f>VLOOKUP(B214,'1_문헌특성'!D:BF,7,0)</f>
        <v>부인종양</v>
      </c>
      <c r="F214" s="46" t="str">
        <f>VLOOKUP(B214,'1_문헌특성'!D:BF,8,0)</f>
        <v>자궁경부암</v>
      </c>
      <c r="G214" s="46" t="str">
        <f>VLOOKUP(B214,'1_문헌특성'!D:BF,9,0)</f>
        <v>자궁경부암(IB-IVA)</v>
      </c>
      <c r="H214" s="46" t="str">
        <f>VLOOKUP(B214,'1_문헌특성'!D:BF,31,0)</f>
        <v>HT+CT+RT</v>
      </c>
      <c r="I214" s="46" t="str">
        <f>VLOOKUP(B214,'1_문헌특성'!D:BF,38,0)</f>
        <v>Thermotron RF-8</v>
      </c>
      <c r="J214" s="46" t="str">
        <f>VLOOKUP(B214,'1_문헌특성'!D:BF,43,0)</f>
        <v xml:space="preserve">CT-RT와 동시(concurrent) 매주 투여, EBRT 후 30분 이내 적용, 단, brachytherapy와 동시에 시행하지 않음 </v>
      </c>
      <c r="K214" s="46" t="str">
        <f>VLOOKUP(B214,'1_문헌특성'!D:BF,51,0)</f>
        <v>CT+RT</v>
      </c>
      <c r="M214" s="32" t="s">
        <v>434</v>
      </c>
      <c r="O214" s="32" t="s">
        <v>426</v>
      </c>
      <c r="Q214" s="32" t="s">
        <v>391</v>
      </c>
      <c r="R214" s="32">
        <v>51</v>
      </c>
      <c r="S214" s="32">
        <v>0</v>
      </c>
      <c r="T214" s="32">
        <v>50</v>
      </c>
      <c r="U214" s="32" t="s">
        <v>423</v>
      </c>
    </row>
    <row r="215" spans="1:27" x14ac:dyDescent="0.3">
      <c r="A215" s="32">
        <f>INDEX('1_문헌특성'!B:B, MATCH(B215, '1_문헌특성'!D:D, 0))</f>
        <v>6</v>
      </c>
      <c r="B215" s="39">
        <v>21678</v>
      </c>
      <c r="C215" s="46" t="str">
        <f>VLOOKUP(B215,'1_문헌특성'!D:BF,2,0)</f>
        <v>Harima (2001)</v>
      </c>
      <c r="D215" s="46" t="str">
        <f>VLOOKUP(B215,'1_문헌특성'!D:BF,3,0)</f>
        <v>RCT</v>
      </c>
      <c r="E215" s="46" t="str">
        <f>VLOOKUP(B215,'1_문헌특성'!D:BF,7,0)</f>
        <v>부인종양</v>
      </c>
      <c r="F215" s="46" t="str">
        <f>VLOOKUP(B215,'1_문헌특성'!D:BF,8,0)</f>
        <v>자궁경부암</v>
      </c>
      <c r="G215" s="46" t="str">
        <f>VLOOKUP(B215,'1_문헌특성'!D:BF,9,0)</f>
        <v>자궁경부암(IIIB)</v>
      </c>
      <c r="H215" s="46" t="str">
        <f>VLOOKUP(B215,'1_문헌특성'!D:BF,31,0)</f>
        <v>HT+RT</v>
      </c>
      <c r="I215" s="46" t="str">
        <f>VLOOKUP(B215,'1_문헌특성'!D:BF,38,0)</f>
        <v>Thermotron RF-8</v>
      </c>
      <c r="J215" s="46" t="str">
        <f>VLOOKUP(B215,'1_문헌특성'!D:BF,43,0)</f>
        <v>EBRT 후 30분 이내 적용</v>
      </c>
      <c r="K215" s="46" t="str">
        <f>VLOOKUP(B215,'1_문헌특성'!D:BF,51,0)</f>
        <v>RT</v>
      </c>
      <c r="M215" s="32" t="s">
        <v>468</v>
      </c>
      <c r="O215" s="32" t="s">
        <v>490</v>
      </c>
      <c r="Q215" s="50" t="s">
        <v>475</v>
      </c>
      <c r="R215" s="32">
        <v>20</v>
      </c>
      <c r="S215" s="32">
        <v>16</v>
      </c>
      <c r="T215" s="32">
        <v>20</v>
      </c>
      <c r="U215" s="32">
        <v>10</v>
      </c>
      <c r="V215" s="32">
        <v>4.8000000000000001E-2</v>
      </c>
    </row>
    <row r="216" spans="1:27" x14ac:dyDescent="0.3">
      <c r="A216" s="32">
        <f>INDEX('1_문헌특성'!B:B, MATCH(B216, '1_문헌특성'!D:D, 0))</f>
        <v>6</v>
      </c>
      <c r="B216" s="39">
        <v>21678</v>
      </c>
      <c r="C216" s="46" t="str">
        <f>VLOOKUP(B216,'1_문헌특성'!D:BF,2,0)</f>
        <v>Harima (2001)</v>
      </c>
      <c r="D216" s="46" t="str">
        <f>VLOOKUP(B216,'1_문헌특성'!D:BF,3,0)</f>
        <v>RCT</v>
      </c>
      <c r="E216" s="46" t="str">
        <f>VLOOKUP(B216,'1_문헌특성'!D:BF,7,0)</f>
        <v>부인종양</v>
      </c>
      <c r="F216" s="46" t="str">
        <f>VLOOKUP(B216,'1_문헌특성'!D:BF,8,0)</f>
        <v>자궁경부암</v>
      </c>
      <c r="G216" s="46" t="str">
        <f>VLOOKUP(B216,'1_문헌특성'!D:BF,9,0)</f>
        <v>자궁경부암(IIIB)</v>
      </c>
      <c r="H216" s="46" t="str">
        <f>VLOOKUP(B216,'1_문헌특성'!D:BF,31,0)</f>
        <v>HT+RT</v>
      </c>
      <c r="I216" s="46" t="str">
        <f>VLOOKUP(B216,'1_문헌특성'!D:BF,38,0)</f>
        <v>Thermotron RF-8</v>
      </c>
      <c r="J216" s="46" t="str">
        <f>VLOOKUP(B216,'1_문헌특성'!D:BF,43,0)</f>
        <v>EBRT 후 30분 이내 적용</v>
      </c>
      <c r="K216" s="46" t="str">
        <f>VLOOKUP(B216,'1_문헌특성'!D:BF,51,0)</f>
        <v>RT</v>
      </c>
      <c r="M216" s="49" t="s">
        <v>469</v>
      </c>
      <c r="O216" s="32" t="s">
        <v>491</v>
      </c>
      <c r="Q216" s="50" t="s">
        <v>475</v>
      </c>
      <c r="R216" s="32">
        <v>20</v>
      </c>
      <c r="S216" s="32">
        <v>3</v>
      </c>
      <c r="T216" s="32">
        <v>20</v>
      </c>
      <c r="U216" s="32">
        <v>5</v>
      </c>
      <c r="V216" s="32">
        <v>0.3</v>
      </c>
    </row>
    <row r="217" spans="1:27" x14ac:dyDescent="0.3">
      <c r="A217" s="32">
        <f>INDEX('1_문헌특성'!B:B, MATCH(B217, '1_문헌특성'!D:D, 0))</f>
        <v>6</v>
      </c>
      <c r="B217" s="39">
        <v>21678</v>
      </c>
      <c r="C217" s="46" t="str">
        <f>VLOOKUP(B217,'1_문헌특성'!D:BF,2,0)</f>
        <v>Harima (2001)</v>
      </c>
      <c r="D217" s="46" t="str">
        <f>VLOOKUP(B217,'1_문헌특성'!D:BF,3,0)</f>
        <v>RCT</v>
      </c>
      <c r="E217" s="46" t="str">
        <f>VLOOKUP(B217,'1_문헌특성'!D:BF,7,0)</f>
        <v>부인종양</v>
      </c>
      <c r="F217" s="46" t="str">
        <f>VLOOKUP(B217,'1_문헌특성'!D:BF,8,0)</f>
        <v>자궁경부암</v>
      </c>
      <c r="G217" s="46" t="str">
        <f>VLOOKUP(B217,'1_문헌특성'!D:BF,9,0)</f>
        <v>자궁경부암(IIIB)</v>
      </c>
      <c r="H217" s="46" t="str">
        <f>VLOOKUP(B217,'1_문헌특성'!D:BF,31,0)</f>
        <v>HT+RT</v>
      </c>
      <c r="I217" s="46" t="str">
        <f>VLOOKUP(B217,'1_문헌특성'!D:BF,38,0)</f>
        <v>Thermotron RF-8</v>
      </c>
      <c r="J217" s="46" t="str">
        <f>VLOOKUP(B217,'1_문헌특성'!D:BF,43,0)</f>
        <v>EBRT 후 30분 이내 적용</v>
      </c>
      <c r="K217" s="46" t="str">
        <f>VLOOKUP(B217,'1_문헌특성'!D:BF,51,0)</f>
        <v>RT</v>
      </c>
      <c r="M217" s="32" t="s">
        <v>470</v>
      </c>
      <c r="O217" s="32" t="s">
        <v>492</v>
      </c>
      <c r="Q217" s="50" t="s">
        <v>475</v>
      </c>
      <c r="R217" s="32">
        <v>20</v>
      </c>
      <c r="S217" s="32">
        <v>1</v>
      </c>
      <c r="T217" s="32">
        <v>20</v>
      </c>
      <c r="U217" s="32">
        <v>5</v>
      </c>
      <c r="V217" s="32">
        <v>0.09</v>
      </c>
    </row>
    <row r="218" spans="1:27" x14ac:dyDescent="0.3">
      <c r="A218" s="32">
        <f>INDEX('1_문헌특성'!B:B, MATCH(B218, '1_문헌특성'!D:D, 0))</f>
        <v>6</v>
      </c>
      <c r="B218" s="39">
        <v>21678</v>
      </c>
      <c r="C218" s="46" t="str">
        <f>VLOOKUP(B218,'1_문헌특성'!D:BF,2,0)</f>
        <v>Harima (2001)</v>
      </c>
      <c r="D218" s="46" t="str">
        <f>VLOOKUP(B218,'1_문헌특성'!D:BF,3,0)</f>
        <v>RCT</v>
      </c>
      <c r="E218" s="46" t="str">
        <f>VLOOKUP(B218,'1_문헌특성'!D:BF,7,0)</f>
        <v>부인종양</v>
      </c>
      <c r="F218" s="46" t="str">
        <f>VLOOKUP(B218,'1_문헌특성'!D:BF,8,0)</f>
        <v>자궁경부암</v>
      </c>
      <c r="G218" s="46" t="str">
        <f>VLOOKUP(B218,'1_문헌특성'!D:BF,9,0)</f>
        <v>자궁경부암(IIIB)</v>
      </c>
      <c r="H218" s="46" t="str">
        <f>VLOOKUP(B218,'1_문헌특성'!D:BF,31,0)</f>
        <v>HT+RT</v>
      </c>
      <c r="I218" s="46" t="str">
        <f>VLOOKUP(B218,'1_문헌특성'!D:BF,38,0)</f>
        <v>Thermotron RF-8</v>
      </c>
      <c r="J218" s="46" t="str">
        <f>VLOOKUP(B218,'1_문헌특성'!D:BF,43,0)</f>
        <v>EBRT 후 30분 이내 적용</v>
      </c>
      <c r="K218" s="46" t="str">
        <f>VLOOKUP(B218,'1_문헌특성'!D:BF,51,0)</f>
        <v>RT</v>
      </c>
      <c r="M218" s="32" t="s">
        <v>471</v>
      </c>
      <c r="Q218" s="50" t="s">
        <v>475</v>
      </c>
      <c r="R218" s="32">
        <v>20</v>
      </c>
      <c r="S218" s="32">
        <v>13</v>
      </c>
      <c r="T218" s="32">
        <v>20</v>
      </c>
      <c r="U218" s="32">
        <v>9</v>
      </c>
    </row>
    <row r="219" spans="1:27" x14ac:dyDescent="0.3">
      <c r="A219" s="32">
        <f>INDEX('1_문헌특성'!B:B, MATCH(B219, '1_문헌특성'!D:D, 0))</f>
        <v>6</v>
      </c>
      <c r="B219" s="39">
        <v>21678</v>
      </c>
      <c r="C219" s="46" t="str">
        <f>VLOOKUP(B219,'1_문헌특성'!D:BF,2,0)</f>
        <v>Harima (2001)</v>
      </c>
      <c r="D219" s="46" t="str">
        <f>VLOOKUP(B219,'1_문헌특성'!D:BF,3,0)</f>
        <v>RCT</v>
      </c>
      <c r="E219" s="46" t="str">
        <f>VLOOKUP(B219,'1_문헌특성'!D:BF,7,0)</f>
        <v>부인종양</v>
      </c>
      <c r="F219" s="46" t="str">
        <f>VLOOKUP(B219,'1_문헌특성'!D:BF,8,0)</f>
        <v>자궁경부암</v>
      </c>
      <c r="G219" s="46" t="str">
        <f>VLOOKUP(B219,'1_문헌특성'!D:BF,9,0)</f>
        <v>자궁경부암(IIIB)</v>
      </c>
      <c r="H219" s="46" t="str">
        <f>VLOOKUP(B219,'1_문헌특성'!D:BF,31,0)</f>
        <v>HT+RT</v>
      </c>
      <c r="I219" s="46" t="str">
        <f>VLOOKUP(B219,'1_문헌특성'!D:BF,38,0)</f>
        <v>Thermotron RF-8</v>
      </c>
      <c r="J219" s="46" t="str">
        <f>VLOOKUP(B219,'1_문헌특성'!D:BF,43,0)</f>
        <v>EBRT 후 30분 이내 적용</v>
      </c>
      <c r="K219" s="46" t="str">
        <f>VLOOKUP(B219,'1_문헌특성'!D:BF,51,0)</f>
        <v>RT</v>
      </c>
      <c r="M219" s="32" t="s">
        <v>472</v>
      </c>
      <c r="Q219" s="50" t="s">
        <v>475</v>
      </c>
      <c r="R219" s="32">
        <v>20</v>
      </c>
      <c r="S219" s="32">
        <v>2</v>
      </c>
      <c r="T219" s="32">
        <v>20</v>
      </c>
      <c r="U219" s="32">
        <v>6</v>
      </c>
    </row>
    <row r="220" spans="1:27" x14ac:dyDescent="0.3">
      <c r="A220" s="32">
        <f>INDEX('1_문헌특성'!B:B, MATCH(B220, '1_문헌특성'!D:D, 0))</f>
        <v>6</v>
      </c>
      <c r="B220" s="39">
        <v>21678</v>
      </c>
      <c r="C220" s="46" t="str">
        <f>VLOOKUP(B220,'1_문헌특성'!D:BF,2,0)</f>
        <v>Harima (2001)</v>
      </c>
      <c r="D220" s="46" t="str">
        <f>VLOOKUP(B220,'1_문헌특성'!D:BF,3,0)</f>
        <v>RCT</v>
      </c>
      <c r="E220" s="46" t="str">
        <f>VLOOKUP(B220,'1_문헌특성'!D:BF,7,0)</f>
        <v>부인종양</v>
      </c>
      <c r="F220" s="46" t="str">
        <f>VLOOKUP(B220,'1_문헌특성'!D:BF,8,0)</f>
        <v>자궁경부암</v>
      </c>
      <c r="G220" s="46" t="str">
        <f>VLOOKUP(B220,'1_문헌특성'!D:BF,9,0)</f>
        <v>자궁경부암(IIIB)</v>
      </c>
      <c r="H220" s="46" t="str">
        <f>VLOOKUP(B220,'1_문헌특성'!D:BF,31,0)</f>
        <v>HT+RT</v>
      </c>
      <c r="I220" s="46" t="str">
        <f>VLOOKUP(B220,'1_문헌특성'!D:BF,38,0)</f>
        <v>Thermotron RF-8</v>
      </c>
      <c r="J220" s="46" t="str">
        <f>VLOOKUP(B220,'1_문헌특성'!D:BF,43,0)</f>
        <v>EBRT 후 30분 이내 적용</v>
      </c>
      <c r="K220" s="46" t="str">
        <f>VLOOKUP(B220,'1_문헌특성'!D:BF,51,0)</f>
        <v>RT</v>
      </c>
      <c r="M220" s="32" t="s">
        <v>473</v>
      </c>
      <c r="Q220" s="50" t="s">
        <v>475</v>
      </c>
      <c r="R220" s="32">
        <v>20</v>
      </c>
      <c r="S220" s="32">
        <v>3</v>
      </c>
      <c r="T220" s="32">
        <v>20</v>
      </c>
      <c r="U220" s="32">
        <v>1</v>
      </c>
    </row>
    <row r="221" spans="1:27" x14ac:dyDescent="0.3">
      <c r="A221" s="32">
        <f>INDEX('1_문헌특성'!B:B, MATCH(B221, '1_문헌특성'!D:D, 0))</f>
        <v>6</v>
      </c>
      <c r="B221" s="39">
        <v>21678</v>
      </c>
      <c r="C221" s="46" t="str">
        <f>VLOOKUP(B221,'1_문헌특성'!D:BF,2,0)</f>
        <v>Harima (2001)</v>
      </c>
      <c r="D221" s="46" t="str">
        <f>VLOOKUP(B221,'1_문헌특성'!D:BF,3,0)</f>
        <v>RCT</v>
      </c>
      <c r="E221" s="46" t="str">
        <f>VLOOKUP(B221,'1_문헌특성'!D:BF,7,0)</f>
        <v>부인종양</v>
      </c>
      <c r="F221" s="46" t="str">
        <f>VLOOKUP(B221,'1_문헌특성'!D:BF,8,0)</f>
        <v>자궁경부암</v>
      </c>
      <c r="G221" s="46" t="str">
        <f>VLOOKUP(B221,'1_문헌특성'!D:BF,9,0)</f>
        <v>자궁경부암(IIIB)</v>
      </c>
      <c r="H221" s="46" t="str">
        <f>VLOOKUP(B221,'1_문헌특성'!D:BF,31,0)</f>
        <v>HT+RT</v>
      </c>
      <c r="I221" s="46" t="str">
        <f>VLOOKUP(B221,'1_문헌특성'!D:BF,38,0)</f>
        <v>Thermotron RF-8</v>
      </c>
      <c r="J221" s="46" t="str">
        <f>VLOOKUP(B221,'1_문헌특성'!D:BF,43,0)</f>
        <v>EBRT 후 30분 이내 적용</v>
      </c>
      <c r="K221" s="46" t="str">
        <f>VLOOKUP(B221,'1_문헌특성'!D:BF,51,0)</f>
        <v>RT</v>
      </c>
      <c r="M221" s="32" t="s">
        <v>474</v>
      </c>
      <c r="Q221" s="50" t="s">
        <v>475</v>
      </c>
      <c r="R221" s="32">
        <v>20</v>
      </c>
      <c r="S221" s="32">
        <v>2</v>
      </c>
      <c r="T221" s="32">
        <v>20</v>
      </c>
      <c r="U221" s="32">
        <v>4</v>
      </c>
    </row>
    <row r="222" spans="1:27" x14ac:dyDescent="0.3">
      <c r="A222" s="32">
        <f>INDEX('1_문헌특성'!B:B, MATCH(B222, '1_문헌특성'!D:D, 0))</f>
        <v>6</v>
      </c>
      <c r="B222" s="39">
        <v>21678</v>
      </c>
      <c r="C222" s="46" t="str">
        <f>VLOOKUP(B222,'1_문헌특성'!D:BF,2,0)</f>
        <v>Harima (2001)</v>
      </c>
      <c r="D222" s="46" t="str">
        <f>VLOOKUP(B222,'1_문헌특성'!D:BF,3,0)</f>
        <v>RCT</v>
      </c>
      <c r="E222" s="46" t="str">
        <f>VLOOKUP(B222,'1_문헌특성'!D:BF,7,0)</f>
        <v>부인종양</v>
      </c>
      <c r="F222" s="46" t="str">
        <f>VLOOKUP(B222,'1_문헌특성'!D:BF,8,0)</f>
        <v>자궁경부암</v>
      </c>
      <c r="G222" s="46" t="str">
        <f>VLOOKUP(B222,'1_문헌특성'!D:BF,9,0)</f>
        <v>자궁경부암(IIIB)</v>
      </c>
      <c r="H222" s="46" t="str">
        <f>VLOOKUP(B222,'1_문헌특성'!D:BF,31,0)</f>
        <v>HT+RT</v>
      </c>
      <c r="I222" s="46" t="str">
        <f>VLOOKUP(B222,'1_문헌특성'!D:BF,38,0)</f>
        <v>Thermotron RF-8</v>
      </c>
      <c r="J222" s="46" t="str">
        <f>VLOOKUP(B222,'1_문헌특성'!D:BF,43,0)</f>
        <v>EBRT 후 30분 이내 적용</v>
      </c>
      <c r="K222" s="46" t="str">
        <f>VLOOKUP(B222,'1_문헌특성'!D:BF,51,0)</f>
        <v>RT</v>
      </c>
      <c r="M222" s="32" t="s">
        <v>467</v>
      </c>
      <c r="Q222" s="50" t="s">
        <v>475</v>
      </c>
      <c r="R222" s="32">
        <v>20</v>
      </c>
      <c r="S222" s="32">
        <v>7</v>
      </c>
      <c r="T222" s="32">
        <v>20</v>
      </c>
      <c r="U222" s="32">
        <v>10</v>
      </c>
    </row>
    <row r="223" spans="1:27" x14ac:dyDescent="0.3">
      <c r="A223" s="32">
        <f>INDEX('1_문헌특성'!B:B, MATCH(B223, '1_문헌특성'!D:D, 0))</f>
        <v>6</v>
      </c>
      <c r="B223" s="39">
        <v>21678</v>
      </c>
      <c r="C223" s="46" t="str">
        <f>VLOOKUP(B223,'1_문헌특성'!D:BF,2,0)</f>
        <v>Harima (2001)</v>
      </c>
      <c r="D223" s="46" t="str">
        <f>VLOOKUP(B223,'1_문헌특성'!D:BF,3,0)</f>
        <v>RCT</v>
      </c>
      <c r="E223" s="46" t="str">
        <f>VLOOKUP(B223,'1_문헌특성'!D:BF,7,0)</f>
        <v>부인종양</v>
      </c>
      <c r="F223" s="46" t="str">
        <f>VLOOKUP(B223,'1_문헌특성'!D:BF,8,0)</f>
        <v>자궁경부암</v>
      </c>
      <c r="G223" s="46" t="str">
        <f>VLOOKUP(B223,'1_문헌특성'!D:BF,9,0)</f>
        <v>자궁경부암(IIIB)</v>
      </c>
      <c r="H223" s="46" t="str">
        <f>VLOOKUP(B223,'1_문헌특성'!D:BF,31,0)</f>
        <v>HT+RT</v>
      </c>
      <c r="I223" s="46" t="str">
        <f>VLOOKUP(B223,'1_문헌특성'!D:BF,38,0)</f>
        <v>Thermotron RF-8</v>
      </c>
      <c r="J223" s="46" t="str">
        <f>VLOOKUP(B223,'1_문헌특성'!D:BF,43,0)</f>
        <v>EBRT 후 30분 이내 적용</v>
      </c>
      <c r="K223" s="46" t="str">
        <f>VLOOKUP(B223,'1_문헌특성'!D:BF,51,0)</f>
        <v>RT</v>
      </c>
      <c r="M223" s="32" t="s">
        <v>466</v>
      </c>
      <c r="Q223" s="50" t="s">
        <v>475</v>
      </c>
      <c r="R223" s="32">
        <v>20</v>
      </c>
      <c r="S223" s="32">
        <v>6</v>
      </c>
      <c r="T223" s="32">
        <v>20</v>
      </c>
      <c r="U223" s="32">
        <v>10</v>
      </c>
    </row>
    <row r="224" spans="1:27" x14ac:dyDescent="0.3">
      <c r="A224" s="32">
        <f>INDEX('1_문헌특성'!B:B, MATCH(B224, '1_문헌특성'!D:D, 0))</f>
        <v>6</v>
      </c>
      <c r="B224" s="39">
        <v>21678</v>
      </c>
      <c r="C224" s="46" t="str">
        <f>VLOOKUP(B224,'1_문헌특성'!D:BF,2,0)</f>
        <v>Harima (2001)</v>
      </c>
      <c r="D224" s="46" t="str">
        <f>VLOOKUP(B224,'1_문헌특성'!D:BF,3,0)</f>
        <v>RCT</v>
      </c>
      <c r="E224" s="46" t="str">
        <f>VLOOKUP(B224,'1_문헌특성'!D:BF,7,0)</f>
        <v>부인종양</v>
      </c>
      <c r="F224" s="46" t="str">
        <f>VLOOKUP(B224,'1_문헌특성'!D:BF,8,0)</f>
        <v>자궁경부암</v>
      </c>
      <c r="G224" s="46" t="str">
        <f>VLOOKUP(B224,'1_문헌특성'!D:BF,9,0)</f>
        <v>자궁경부암(IIIB)</v>
      </c>
      <c r="H224" s="46" t="str">
        <f>VLOOKUP(B224,'1_문헌특성'!D:BF,31,0)</f>
        <v>HT+RT</v>
      </c>
      <c r="I224" s="46" t="str">
        <f>VLOOKUP(B224,'1_문헌특성'!D:BF,38,0)</f>
        <v>Thermotron RF-8</v>
      </c>
      <c r="J224" s="46" t="str">
        <f>VLOOKUP(B224,'1_문헌특성'!D:BF,43,0)</f>
        <v>EBRT 후 30분 이내 적용</v>
      </c>
      <c r="K224" s="46" t="str">
        <f>VLOOKUP(B224,'1_문헌특성'!D:BF,51,0)</f>
        <v>RT</v>
      </c>
      <c r="M224" s="32" t="s">
        <v>390</v>
      </c>
      <c r="Q224" s="32" t="s">
        <v>475</v>
      </c>
      <c r="R224" s="32">
        <v>20</v>
      </c>
      <c r="S224" s="24">
        <f>R224*58.2/100</f>
        <v>11.64</v>
      </c>
      <c r="T224" s="32">
        <v>20</v>
      </c>
      <c r="U224" s="24">
        <f>T224*48.1/100</f>
        <v>9.6199999999999992</v>
      </c>
      <c r="V224" s="32">
        <v>0.3</v>
      </c>
      <c r="AA224" s="32" t="s">
        <v>476</v>
      </c>
    </row>
    <row r="225" spans="1:27" x14ac:dyDescent="0.3">
      <c r="A225" s="32">
        <f>INDEX('1_문헌특성'!B:B, MATCH(B225, '1_문헌특성'!D:D, 0))</f>
        <v>6</v>
      </c>
      <c r="B225" s="39">
        <v>21678</v>
      </c>
      <c r="C225" s="46" t="str">
        <f>VLOOKUP(B225,'1_문헌특성'!D:BF,2,0)</f>
        <v>Harima (2001)</v>
      </c>
      <c r="D225" s="46" t="str">
        <f>VLOOKUP(B225,'1_문헌특성'!D:BF,3,0)</f>
        <v>RCT</v>
      </c>
      <c r="E225" s="46" t="str">
        <f>VLOOKUP(B225,'1_문헌특성'!D:BF,7,0)</f>
        <v>부인종양</v>
      </c>
      <c r="F225" s="46" t="str">
        <f>VLOOKUP(B225,'1_문헌특성'!D:BF,8,0)</f>
        <v>자궁경부암</v>
      </c>
      <c r="G225" s="46" t="str">
        <f>VLOOKUP(B225,'1_문헌특성'!D:BF,9,0)</f>
        <v>자궁경부암(IIIB)</v>
      </c>
      <c r="H225" s="46" t="str">
        <f>VLOOKUP(B225,'1_문헌특성'!D:BF,31,0)</f>
        <v>HT+RT</v>
      </c>
      <c r="I225" s="46" t="str">
        <f>VLOOKUP(B225,'1_문헌특성'!D:BF,38,0)</f>
        <v>Thermotron RF-8</v>
      </c>
      <c r="J225" s="46" t="str">
        <f>VLOOKUP(B225,'1_문헌특성'!D:BF,43,0)</f>
        <v>EBRT 후 30분 이내 적용</v>
      </c>
      <c r="K225" s="46" t="str">
        <f>VLOOKUP(B225,'1_문헌특성'!D:BF,51,0)</f>
        <v>RT</v>
      </c>
      <c r="M225" s="32" t="s">
        <v>465</v>
      </c>
      <c r="Q225" s="32" t="s">
        <v>475</v>
      </c>
      <c r="R225" s="32">
        <v>20</v>
      </c>
      <c r="S225" s="24">
        <f>R225*63.6/100</f>
        <v>12.72</v>
      </c>
      <c r="T225" s="32">
        <v>20</v>
      </c>
      <c r="U225" s="24">
        <f>T225*45/100</f>
        <v>9</v>
      </c>
      <c r="V225" s="32">
        <v>0.2</v>
      </c>
      <c r="AA225" s="32" t="s">
        <v>477</v>
      </c>
    </row>
    <row r="226" spans="1:27" x14ac:dyDescent="0.3">
      <c r="A226" s="32">
        <f>INDEX('1_문헌특성'!B:B, MATCH(B226, '1_문헌특성'!D:D, 0))</f>
        <v>6</v>
      </c>
      <c r="B226" s="39">
        <v>21678</v>
      </c>
      <c r="C226" s="46" t="str">
        <f>VLOOKUP(B226,'1_문헌특성'!D:BF,2,0)</f>
        <v>Harima (2001)</v>
      </c>
      <c r="D226" s="46" t="str">
        <f>VLOOKUP(B226,'1_문헌특성'!D:BF,3,0)</f>
        <v>RCT</v>
      </c>
      <c r="E226" s="46" t="str">
        <f>VLOOKUP(B226,'1_문헌특성'!D:BF,7,0)</f>
        <v>부인종양</v>
      </c>
      <c r="F226" s="46" t="str">
        <f>VLOOKUP(B226,'1_문헌특성'!D:BF,8,0)</f>
        <v>자궁경부암</v>
      </c>
      <c r="G226" s="46" t="str">
        <f>VLOOKUP(B226,'1_문헌특성'!D:BF,9,0)</f>
        <v>자궁경부암(IIIB)</v>
      </c>
      <c r="H226" s="46" t="str">
        <f>VLOOKUP(B226,'1_문헌특성'!D:BF,31,0)</f>
        <v>HT+RT</v>
      </c>
      <c r="I226" s="46" t="str">
        <f>VLOOKUP(B226,'1_문헌특성'!D:BF,38,0)</f>
        <v>Thermotron RF-8</v>
      </c>
      <c r="J226" s="46" t="str">
        <f>VLOOKUP(B226,'1_문헌특성'!D:BF,43,0)</f>
        <v>EBRT 후 30분 이내 적용</v>
      </c>
      <c r="K226" s="46" t="str">
        <f>VLOOKUP(B226,'1_문헌특성'!D:BF,51,0)</f>
        <v>RT</v>
      </c>
      <c r="M226" s="32" t="s">
        <v>402</v>
      </c>
      <c r="Q226" s="32" t="s">
        <v>475</v>
      </c>
      <c r="R226" s="32">
        <v>20</v>
      </c>
      <c r="S226" s="24">
        <f>R226*79.7/100</f>
        <v>15.94</v>
      </c>
      <c r="T226" s="32">
        <v>20</v>
      </c>
      <c r="U226" s="24">
        <f>T226*48.5/100</f>
        <v>9.6999999999999993</v>
      </c>
      <c r="V226" s="32">
        <v>4.8000000000000001E-2</v>
      </c>
      <c r="AA226" s="32" t="s">
        <v>479</v>
      </c>
    </row>
    <row r="227" spans="1:27" x14ac:dyDescent="0.3">
      <c r="A227" s="32">
        <f>INDEX('1_문헌특성'!B:B, MATCH(B227, '1_문헌특성'!D:D, 0))</f>
        <v>6</v>
      </c>
      <c r="B227" s="39">
        <v>21678</v>
      </c>
      <c r="C227" s="46" t="str">
        <f>VLOOKUP(B227,'1_문헌특성'!D:BF,2,0)</f>
        <v>Harima (2001)</v>
      </c>
      <c r="D227" s="46" t="str">
        <f>VLOOKUP(B227,'1_문헌특성'!D:BF,3,0)</f>
        <v>RCT</v>
      </c>
      <c r="E227" s="46" t="str">
        <f>VLOOKUP(B227,'1_문헌특성'!D:BF,7,0)</f>
        <v>부인종양</v>
      </c>
      <c r="F227" s="46" t="str">
        <f>VLOOKUP(B227,'1_문헌특성'!D:BF,8,0)</f>
        <v>자궁경부암</v>
      </c>
      <c r="G227" s="46" t="str">
        <f>VLOOKUP(B227,'1_문헌특성'!D:BF,9,0)</f>
        <v>자궁경부암(IIIB)</v>
      </c>
      <c r="H227" s="46" t="str">
        <f>VLOOKUP(B227,'1_문헌특성'!D:BF,31,0)</f>
        <v>HT+RT</v>
      </c>
      <c r="I227" s="46" t="str">
        <f>VLOOKUP(B227,'1_문헌특성'!D:BF,38,0)</f>
        <v>Thermotron RF-8</v>
      </c>
      <c r="J227" s="46" t="str">
        <f>VLOOKUP(B227,'1_문헌특성'!D:BF,43,0)</f>
        <v>EBRT 후 30분 이내 적용</v>
      </c>
      <c r="K227" s="46" t="str">
        <f>VLOOKUP(B227,'1_문헌특성'!D:BF,51,0)</f>
        <v>RT</v>
      </c>
      <c r="M227" s="32" t="s">
        <v>488</v>
      </c>
      <c r="O227" s="32" t="s">
        <v>493</v>
      </c>
      <c r="Q227" s="32" t="s">
        <v>410</v>
      </c>
      <c r="R227" s="32">
        <v>20</v>
      </c>
      <c r="S227" s="32">
        <v>5</v>
      </c>
      <c r="T227" s="32">
        <v>20</v>
      </c>
      <c r="U227" s="32">
        <v>0</v>
      </c>
    </row>
    <row r="228" spans="1:27" x14ac:dyDescent="0.3">
      <c r="A228" s="32">
        <f>INDEX('1_문헌특성'!B:B, MATCH(B228, '1_문헌특성'!D:D, 0))</f>
        <v>6</v>
      </c>
      <c r="B228" s="39">
        <v>21678</v>
      </c>
      <c r="C228" s="46" t="str">
        <f>VLOOKUP(B228,'1_문헌특성'!D:BF,2,0)</f>
        <v>Harima (2001)</v>
      </c>
      <c r="D228" s="46" t="str">
        <f>VLOOKUP(B228,'1_문헌특성'!D:BF,3,0)</f>
        <v>RCT</v>
      </c>
      <c r="E228" s="46" t="str">
        <f>VLOOKUP(B228,'1_문헌특성'!D:BF,7,0)</f>
        <v>부인종양</v>
      </c>
      <c r="F228" s="46" t="str">
        <f>VLOOKUP(B228,'1_문헌특성'!D:BF,8,0)</f>
        <v>자궁경부암</v>
      </c>
      <c r="G228" s="46" t="str">
        <f>VLOOKUP(B228,'1_문헌특성'!D:BF,9,0)</f>
        <v>자궁경부암(IIIB)</v>
      </c>
      <c r="H228" s="46" t="str">
        <f>VLOOKUP(B228,'1_문헌특성'!D:BF,31,0)</f>
        <v>HT+RT</v>
      </c>
      <c r="I228" s="46" t="str">
        <f>VLOOKUP(B228,'1_문헌특성'!D:BF,38,0)</f>
        <v>Thermotron RF-8</v>
      </c>
      <c r="J228" s="46" t="str">
        <f>VLOOKUP(B228,'1_문헌특성'!D:BF,43,0)</f>
        <v>EBRT 후 30분 이내 적용</v>
      </c>
      <c r="K228" s="46" t="str">
        <f>VLOOKUP(B228,'1_문헌특성'!D:BF,51,0)</f>
        <v>RT</v>
      </c>
      <c r="M228" s="32" t="s">
        <v>482</v>
      </c>
      <c r="N228" s="32" t="s">
        <v>480</v>
      </c>
      <c r="Q228" s="32" t="s">
        <v>410</v>
      </c>
      <c r="R228" s="32">
        <v>20</v>
      </c>
      <c r="S228" s="32">
        <v>2</v>
      </c>
      <c r="T228" s="32">
        <v>20</v>
      </c>
      <c r="U228" s="32">
        <v>0</v>
      </c>
    </row>
    <row r="229" spans="1:27" x14ac:dyDescent="0.3">
      <c r="A229" s="32">
        <f>INDEX('1_문헌특성'!B:B, MATCH(B229, '1_문헌특성'!D:D, 0))</f>
        <v>6</v>
      </c>
      <c r="B229" s="39">
        <v>21678</v>
      </c>
      <c r="C229" s="46" t="str">
        <f>VLOOKUP(B229,'1_문헌특성'!D:BF,2,0)</f>
        <v>Harima (2001)</v>
      </c>
      <c r="D229" s="46" t="str">
        <f>VLOOKUP(B229,'1_문헌특성'!D:BF,3,0)</f>
        <v>RCT</v>
      </c>
      <c r="E229" s="46" t="str">
        <f>VLOOKUP(B229,'1_문헌특성'!D:BF,7,0)</f>
        <v>부인종양</v>
      </c>
      <c r="F229" s="46" t="str">
        <f>VLOOKUP(B229,'1_문헌특성'!D:BF,8,0)</f>
        <v>자궁경부암</v>
      </c>
      <c r="G229" s="46" t="str">
        <f>VLOOKUP(B229,'1_문헌특성'!D:BF,9,0)</f>
        <v>자궁경부암(IIIB)</v>
      </c>
      <c r="H229" s="46" t="str">
        <f>VLOOKUP(B229,'1_문헌특성'!D:BF,31,0)</f>
        <v>HT+RT</v>
      </c>
      <c r="I229" s="46" t="str">
        <f>VLOOKUP(B229,'1_문헌특성'!D:BF,38,0)</f>
        <v>Thermotron RF-8</v>
      </c>
      <c r="J229" s="46" t="str">
        <f>VLOOKUP(B229,'1_문헌특성'!D:BF,43,0)</f>
        <v>EBRT 후 30분 이내 적용</v>
      </c>
      <c r="K229" s="46" t="str">
        <f>VLOOKUP(B229,'1_문헌특성'!D:BF,51,0)</f>
        <v>RT</v>
      </c>
      <c r="M229" s="32" t="s">
        <v>483</v>
      </c>
      <c r="N229" s="32" t="s">
        <v>480</v>
      </c>
      <c r="Q229" s="32" t="s">
        <v>410</v>
      </c>
      <c r="R229" s="32">
        <v>20</v>
      </c>
      <c r="S229" s="32">
        <v>1</v>
      </c>
      <c r="T229" s="32">
        <v>20</v>
      </c>
      <c r="U229" s="32">
        <v>0</v>
      </c>
    </row>
    <row r="230" spans="1:27" x14ac:dyDescent="0.3">
      <c r="A230" s="32">
        <f>INDEX('1_문헌특성'!B:B, MATCH(B230, '1_문헌특성'!D:D, 0))</f>
        <v>6</v>
      </c>
      <c r="B230" s="39">
        <v>21678</v>
      </c>
      <c r="C230" s="46" t="str">
        <f>VLOOKUP(B230,'1_문헌특성'!D:BF,2,0)</f>
        <v>Harima (2001)</v>
      </c>
      <c r="D230" s="46" t="str">
        <f>VLOOKUP(B230,'1_문헌특성'!D:BF,3,0)</f>
        <v>RCT</v>
      </c>
      <c r="E230" s="46" t="str">
        <f>VLOOKUP(B230,'1_문헌특성'!D:BF,7,0)</f>
        <v>부인종양</v>
      </c>
      <c r="F230" s="46" t="str">
        <f>VLOOKUP(B230,'1_문헌특성'!D:BF,8,0)</f>
        <v>자궁경부암</v>
      </c>
      <c r="G230" s="46" t="str">
        <f>VLOOKUP(B230,'1_문헌특성'!D:BF,9,0)</f>
        <v>자궁경부암(IIIB)</v>
      </c>
      <c r="H230" s="46" t="str">
        <f>VLOOKUP(B230,'1_문헌특성'!D:BF,31,0)</f>
        <v>HT+RT</v>
      </c>
      <c r="I230" s="46" t="str">
        <f>VLOOKUP(B230,'1_문헌특성'!D:BF,38,0)</f>
        <v>Thermotron RF-8</v>
      </c>
      <c r="J230" s="46" t="str">
        <f>VLOOKUP(B230,'1_문헌특성'!D:BF,43,0)</f>
        <v>EBRT 후 30분 이내 적용</v>
      </c>
      <c r="K230" s="46" t="str">
        <f>VLOOKUP(B230,'1_문헌특성'!D:BF,51,0)</f>
        <v>RT</v>
      </c>
      <c r="M230" s="32" t="s">
        <v>484</v>
      </c>
      <c r="N230" s="32" t="s">
        <v>485</v>
      </c>
      <c r="Q230" s="32" t="s">
        <v>410</v>
      </c>
      <c r="R230" s="32">
        <v>20</v>
      </c>
      <c r="S230" s="32">
        <v>1</v>
      </c>
      <c r="T230" s="32">
        <v>20</v>
      </c>
      <c r="U230" s="32">
        <v>0</v>
      </c>
    </row>
    <row r="231" spans="1:27" x14ac:dyDescent="0.3">
      <c r="A231" s="32">
        <f>INDEX('1_문헌특성'!B:B, MATCH(B231, '1_문헌특성'!D:D, 0))</f>
        <v>6</v>
      </c>
      <c r="B231" s="39">
        <v>21678</v>
      </c>
      <c r="C231" s="46" t="str">
        <f>VLOOKUP(B231,'1_문헌특성'!D:BF,2,0)</f>
        <v>Harima (2001)</v>
      </c>
      <c r="D231" s="46" t="str">
        <f>VLOOKUP(B231,'1_문헌특성'!D:BF,3,0)</f>
        <v>RCT</v>
      </c>
      <c r="E231" s="46" t="str">
        <f>VLOOKUP(B231,'1_문헌특성'!D:BF,7,0)</f>
        <v>부인종양</v>
      </c>
      <c r="F231" s="46" t="str">
        <f>VLOOKUP(B231,'1_문헌특성'!D:BF,8,0)</f>
        <v>자궁경부암</v>
      </c>
      <c r="G231" s="46" t="str">
        <f>VLOOKUP(B231,'1_문헌특성'!D:BF,9,0)</f>
        <v>자궁경부암(IIIB)</v>
      </c>
      <c r="H231" s="46" t="str">
        <f>VLOOKUP(B231,'1_문헌특성'!D:BF,31,0)</f>
        <v>HT+RT</v>
      </c>
      <c r="I231" s="46" t="str">
        <f>VLOOKUP(B231,'1_문헌특성'!D:BF,38,0)</f>
        <v>Thermotron RF-8</v>
      </c>
      <c r="J231" s="46" t="str">
        <f>VLOOKUP(B231,'1_문헌특성'!D:BF,43,0)</f>
        <v>EBRT 후 30분 이내 적용</v>
      </c>
      <c r="K231" s="46" t="str">
        <f>VLOOKUP(B231,'1_문헌특성'!D:BF,51,0)</f>
        <v>RT</v>
      </c>
      <c r="M231" s="32" t="s">
        <v>489</v>
      </c>
      <c r="N231" s="32" t="s">
        <v>485</v>
      </c>
      <c r="Q231" s="32" t="s">
        <v>487</v>
      </c>
      <c r="R231" s="32">
        <v>20</v>
      </c>
      <c r="S231" s="32">
        <v>1</v>
      </c>
      <c r="T231" s="32">
        <v>20</v>
      </c>
      <c r="U231" s="32">
        <v>0</v>
      </c>
    </row>
    <row r="232" spans="1:27" x14ac:dyDescent="0.3">
      <c r="A232" s="32">
        <f>INDEX('1_문헌특성'!B:B, MATCH(B232, '1_문헌특성'!D:D, 0))</f>
        <v>6</v>
      </c>
      <c r="B232" s="39">
        <v>21678</v>
      </c>
      <c r="C232" s="46" t="str">
        <f>VLOOKUP(B232,'1_문헌특성'!D:BF,2,0)</f>
        <v>Harima (2001)</v>
      </c>
      <c r="D232" s="46" t="str">
        <f>VLOOKUP(B232,'1_문헌특성'!D:BF,3,0)</f>
        <v>RCT</v>
      </c>
      <c r="E232" s="46" t="str">
        <f>VLOOKUP(B232,'1_문헌특성'!D:BF,7,0)</f>
        <v>부인종양</v>
      </c>
      <c r="F232" s="46" t="str">
        <f>VLOOKUP(B232,'1_문헌특성'!D:BF,8,0)</f>
        <v>자궁경부암</v>
      </c>
      <c r="G232" s="46" t="str">
        <f>VLOOKUP(B232,'1_문헌특성'!D:BF,9,0)</f>
        <v>자궁경부암(IIIB)</v>
      </c>
      <c r="H232" s="46" t="str">
        <f>VLOOKUP(B232,'1_문헌특성'!D:BF,31,0)</f>
        <v>HT+RT</v>
      </c>
      <c r="I232" s="46" t="str">
        <f>VLOOKUP(B232,'1_문헌특성'!D:BF,38,0)</f>
        <v>Thermotron RF-8</v>
      </c>
      <c r="J232" s="46" t="str">
        <f>VLOOKUP(B232,'1_문헌특성'!D:BF,43,0)</f>
        <v>EBRT 후 30분 이내 적용</v>
      </c>
      <c r="K232" s="46" t="str">
        <f>VLOOKUP(B232,'1_문헌특성'!D:BF,51,0)</f>
        <v>RT</v>
      </c>
      <c r="M232" s="32" t="s">
        <v>486</v>
      </c>
      <c r="Q232" s="32" t="s">
        <v>487</v>
      </c>
      <c r="R232" s="32">
        <v>20</v>
      </c>
      <c r="S232" s="32">
        <v>1</v>
      </c>
      <c r="T232" s="32">
        <v>20</v>
      </c>
      <c r="U232" s="32">
        <v>0</v>
      </c>
    </row>
    <row r="233" spans="1:27" x14ac:dyDescent="0.3">
      <c r="A233" s="32">
        <f>INDEX('1_문헌특성'!B:B, MATCH(B233, '1_문헌특성'!D:D, 0))</f>
        <v>4</v>
      </c>
      <c r="B233" s="39" t="s">
        <v>531</v>
      </c>
      <c r="C233" s="46" t="str">
        <f>VLOOKUP(B233,'1_문헌특성'!D:BF,2,0)</f>
        <v>van der Zee (2000)</v>
      </c>
      <c r="D233" s="46" t="str">
        <f>VLOOKUP(B233,'1_문헌특성'!D:BF,3,0)</f>
        <v>RCT(the Dutch Deep Hyperthermia Trial)</v>
      </c>
      <c r="E233" s="46" t="str">
        <f>VLOOKUP(B233,'1_문헌특성'!D:BF,7,0)</f>
        <v>부인종양</v>
      </c>
      <c r="F233" s="46" t="str">
        <f>VLOOKUP(B233,'1_문헌특성'!D:BF,8,0)</f>
        <v>자궁경부암</v>
      </c>
      <c r="G233" s="46" t="str">
        <f>VLOOKUP(B233,'1_문헌특성'!D:BF,9,0)</f>
        <v>자궁경부암(IIB~IV)</v>
      </c>
      <c r="H233" s="46" t="str">
        <f>VLOOKUP(B233,'1_문헌특성'!D:BF,31,0)</f>
        <v>HT+RT</v>
      </c>
      <c r="I233" s="46" t="str">
        <f>VLOOKUP(B233,'1_문헌특성'!D:BF,38,0)</f>
        <v>BSD-2000</v>
      </c>
      <c r="J233" s="46" t="str">
        <f>VLOOKUP(B233,'1_문헌특성'!D:BF,43,0)</f>
        <v>방사선 치료 1-4시간 뒤 시행</v>
      </c>
      <c r="K233" s="46" t="str">
        <f>VLOOKUP(B233,'1_문헌특성'!D:BF,51,0)</f>
        <v>RT</v>
      </c>
      <c r="M233" s="32" t="s">
        <v>468</v>
      </c>
      <c r="Q233" s="32" t="s">
        <v>532</v>
      </c>
      <c r="R233" s="32">
        <v>58</v>
      </c>
      <c r="S233" s="32">
        <v>48</v>
      </c>
      <c r="T233" s="32">
        <v>56</v>
      </c>
      <c r="U233" s="32">
        <v>32</v>
      </c>
      <c r="V233" s="32">
        <v>3.0000000000000001E-3</v>
      </c>
      <c r="Z233" s="32">
        <v>1E-3</v>
      </c>
      <c r="AA233" s="32" t="s">
        <v>537</v>
      </c>
    </row>
    <row r="234" spans="1:27" x14ac:dyDescent="0.3">
      <c r="A234" s="32">
        <f>INDEX('1_문헌특성'!B:B, MATCH(B234, '1_문헌특성'!D:D, 0))</f>
        <v>4</v>
      </c>
      <c r="B234" s="32" t="s">
        <v>531</v>
      </c>
      <c r="C234" s="46" t="str">
        <f>VLOOKUP(B234,'1_문헌특성'!D:BF,2,0)</f>
        <v>van der Zee (2000)</v>
      </c>
      <c r="D234" s="46" t="str">
        <f>VLOOKUP(B234,'1_문헌특성'!D:BF,3,0)</f>
        <v>RCT(the Dutch Deep Hyperthermia Trial)</v>
      </c>
      <c r="E234" s="46" t="str">
        <f>VLOOKUP(B234,'1_문헌특성'!D:BF,7,0)</f>
        <v>부인종양</v>
      </c>
      <c r="F234" s="46" t="str">
        <f>VLOOKUP(B234,'1_문헌특성'!D:BF,8,0)</f>
        <v>자궁경부암</v>
      </c>
      <c r="G234" s="46" t="str">
        <f>VLOOKUP(B234,'1_문헌특성'!D:BF,9,0)</f>
        <v>자궁경부암(IIB~IV)</v>
      </c>
      <c r="H234" s="46" t="str">
        <f>VLOOKUP(B234,'1_문헌특성'!D:BF,31,0)</f>
        <v>HT+RT</v>
      </c>
      <c r="I234" s="46" t="str">
        <f>VLOOKUP(B234,'1_문헌특성'!D:BF,38,0)</f>
        <v>BSD-2000</v>
      </c>
      <c r="J234" s="46" t="str">
        <f>VLOOKUP(B234,'1_문헌특성'!D:BF,43,0)</f>
        <v>방사선 치료 1-4시간 뒤 시행</v>
      </c>
      <c r="K234" s="46" t="str">
        <f>VLOOKUP(B234,'1_문헌특성'!D:BF,51,0)</f>
        <v>RT</v>
      </c>
      <c r="M234" s="32" t="s">
        <v>390</v>
      </c>
      <c r="Q234" s="32" t="s">
        <v>532</v>
      </c>
      <c r="R234" s="32">
        <v>58</v>
      </c>
      <c r="S234" s="32">
        <v>26</v>
      </c>
      <c r="T234" s="32">
        <v>56</v>
      </c>
      <c r="U234" s="32">
        <v>38</v>
      </c>
      <c r="V234" s="32">
        <v>8.9999999999999993E-3</v>
      </c>
      <c r="Z234" s="32">
        <v>1.4999999999999999E-2</v>
      </c>
      <c r="AA234" s="32" t="s">
        <v>538</v>
      </c>
    </row>
    <row r="235" spans="1:27" x14ac:dyDescent="0.3">
      <c r="A235" s="32">
        <f>INDEX('1_문헌특성'!B:B, MATCH(B235, '1_문헌특성'!D:D, 0))</f>
        <v>4</v>
      </c>
      <c r="B235" s="32" t="s">
        <v>531</v>
      </c>
      <c r="C235" s="46" t="str">
        <f>VLOOKUP(B235,'1_문헌특성'!D:BF,2,0)</f>
        <v>van der Zee (2000)</v>
      </c>
      <c r="D235" s="46" t="str">
        <f>VLOOKUP(B235,'1_문헌특성'!D:BF,3,0)</f>
        <v>RCT(the Dutch Deep Hyperthermia Trial)</v>
      </c>
      <c r="E235" s="46" t="str">
        <f>VLOOKUP(B235,'1_문헌특성'!D:BF,7,0)</f>
        <v>부인종양</v>
      </c>
      <c r="F235" s="46" t="str">
        <f>VLOOKUP(B235,'1_문헌특성'!D:BF,8,0)</f>
        <v>자궁경부암</v>
      </c>
      <c r="G235" s="46" t="str">
        <f>VLOOKUP(B235,'1_문헌특성'!D:BF,9,0)</f>
        <v>자궁경부암(IIB~IV)</v>
      </c>
      <c r="H235" s="46" t="str">
        <f>VLOOKUP(B235,'1_문헌특성'!D:BF,31,0)</f>
        <v>HT+RT</v>
      </c>
      <c r="I235" s="46" t="str">
        <f>VLOOKUP(B235,'1_문헌특성'!D:BF,38,0)</f>
        <v>BSD-2000</v>
      </c>
      <c r="J235" s="46" t="str">
        <f>VLOOKUP(B235,'1_문헌특성'!D:BF,43,0)</f>
        <v>방사선 치료 1-4시간 뒤 시행</v>
      </c>
      <c r="K235" s="46" t="str">
        <f>VLOOKUP(B235,'1_문헌특성'!D:BF,51,0)</f>
        <v>RT</v>
      </c>
      <c r="M235" s="32" t="s">
        <v>536</v>
      </c>
      <c r="Q235" s="32" t="s">
        <v>532</v>
      </c>
      <c r="R235" s="32">
        <v>58</v>
      </c>
      <c r="S235" s="24">
        <v>37</v>
      </c>
      <c r="T235" s="32">
        <v>56</v>
      </c>
      <c r="U235" s="24">
        <v>25</v>
      </c>
      <c r="AA235" s="32" t="s">
        <v>543</v>
      </c>
    </row>
    <row r="236" spans="1:27" x14ac:dyDescent="0.3">
      <c r="A236" s="32">
        <f>INDEX('1_문헌특성'!B:B, MATCH(B236, '1_문헌특성'!D:D, 0))</f>
        <v>4</v>
      </c>
      <c r="B236" s="32">
        <v>7587</v>
      </c>
      <c r="C236" s="46" t="str">
        <f>VLOOKUP(B236,'1_문헌특성'!D:BF,2,0)</f>
        <v>van der Zee (2002)</v>
      </c>
      <c r="D236" s="46" t="str">
        <f>VLOOKUP(B236,'1_문헌특성'!D:BF,3,0)</f>
        <v>RCT(the Dutch Deep Hyperthermia Trial)</v>
      </c>
      <c r="E236" s="46" t="str">
        <f>VLOOKUP(B236,'1_문헌특성'!D:BF,7,0)</f>
        <v>부인종양</v>
      </c>
      <c r="F236" s="46" t="str">
        <f>VLOOKUP(B236,'1_문헌특성'!D:BF,8,0)</f>
        <v>자궁경부암</v>
      </c>
      <c r="G236" s="46" t="str">
        <f>VLOOKUP(B236,'1_문헌특성'!D:BF,9,0)</f>
        <v>자궁경부암(IIB~IV)</v>
      </c>
      <c r="H236" s="46" t="str">
        <f>VLOOKUP(B236,'1_문헌특성'!D:BF,31,0)</f>
        <v>HT+RT</v>
      </c>
      <c r="I236" s="46" t="str">
        <f>VLOOKUP(B236,'1_문헌특성'!D:BF,38,0)</f>
        <v>BSD-2000</v>
      </c>
      <c r="J236" s="46" t="str">
        <f>VLOOKUP(B236,'1_문헌특성'!D:BF,43,0)</f>
        <v>방사선 치료 1-4시간 뒤 시행</v>
      </c>
      <c r="K236" s="46" t="str">
        <f>VLOOKUP(B236,'1_문헌특성'!D:BF,51,0)</f>
        <v>RT</v>
      </c>
      <c r="M236" s="32" t="s">
        <v>539</v>
      </c>
      <c r="Q236" s="32" t="s">
        <v>532</v>
      </c>
      <c r="R236" s="32">
        <v>58</v>
      </c>
      <c r="S236" s="32">
        <v>11</v>
      </c>
      <c r="T236" s="32">
        <v>56</v>
      </c>
      <c r="U236" s="32">
        <v>7</v>
      </c>
    </row>
    <row r="237" spans="1:27" x14ac:dyDescent="0.3">
      <c r="A237" s="32">
        <f>INDEX('1_문헌특성'!B:B, MATCH(B237, '1_문헌특성'!D:D, 0))</f>
        <v>4</v>
      </c>
      <c r="B237" s="32">
        <v>7587</v>
      </c>
      <c r="C237" s="46" t="str">
        <f>VLOOKUP(B237,'1_문헌특성'!D:BF,2,0)</f>
        <v>van der Zee (2002)</v>
      </c>
      <c r="D237" s="46" t="str">
        <f>VLOOKUP(B237,'1_문헌특성'!D:BF,3,0)</f>
        <v>RCT(the Dutch Deep Hyperthermia Trial)</v>
      </c>
      <c r="E237" s="46" t="str">
        <f>VLOOKUP(B237,'1_문헌특성'!D:BF,7,0)</f>
        <v>부인종양</v>
      </c>
      <c r="F237" s="46" t="str">
        <f>VLOOKUP(B237,'1_문헌특성'!D:BF,8,0)</f>
        <v>자궁경부암</v>
      </c>
      <c r="G237" s="46" t="str">
        <f>VLOOKUP(B237,'1_문헌특성'!D:BF,9,0)</f>
        <v>자궁경부암(IIB~IV)</v>
      </c>
      <c r="H237" s="46" t="str">
        <f>VLOOKUP(B237,'1_문헌특성'!D:BF,31,0)</f>
        <v>HT+RT</v>
      </c>
      <c r="I237" s="46" t="str">
        <f>VLOOKUP(B237,'1_문헌특성'!D:BF,38,0)</f>
        <v>BSD-2000</v>
      </c>
      <c r="J237" s="46" t="str">
        <f>VLOOKUP(B237,'1_문헌특성'!D:BF,43,0)</f>
        <v>방사선 치료 1-4시간 뒤 시행</v>
      </c>
      <c r="K237" s="46" t="str">
        <f>VLOOKUP(B237,'1_문헌특성'!D:BF,51,0)</f>
        <v>RT</v>
      </c>
      <c r="L237" s="32" t="s">
        <v>540</v>
      </c>
      <c r="M237" s="32" t="s">
        <v>541</v>
      </c>
      <c r="Q237" s="32" t="s">
        <v>532</v>
      </c>
      <c r="R237" s="32">
        <v>37</v>
      </c>
      <c r="S237" s="32">
        <v>2</v>
      </c>
      <c r="T237" s="32">
        <v>25</v>
      </c>
      <c r="U237" s="32">
        <v>6</v>
      </c>
      <c r="V237" s="32">
        <v>3.6999999999999998E-2</v>
      </c>
    </row>
    <row r="238" spans="1:27" x14ac:dyDescent="0.3">
      <c r="A238" s="32">
        <f>INDEX('1_문헌특성'!B:B, MATCH(B238, '1_문헌특성'!D:D, 0))</f>
        <v>4</v>
      </c>
      <c r="B238" s="32">
        <v>7587</v>
      </c>
      <c r="C238" s="46" t="str">
        <f>VLOOKUP(B238,'1_문헌특성'!D:BF,2,0)</f>
        <v>van der Zee (2002)</v>
      </c>
      <c r="D238" s="46" t="str">
        <f>VLOOKUP(B238,'1_문헌특성'!D:BF,3,0)</f>
        <v>RCT(the Dutch Deep Hyperthermia Trial)</v>
      </c>
      <c r="E238" s="46" t="str">
        <f>VLOOKUP(B238,'1_문헌특성'!D:BF,7,0)</f>
        <v>부인종양</v>
      </c>
      <c r="F238" s="46" t="str">
        <f>VLOOKUP(B238,'1_문헌특성'!D:BF,8,0)</f>
        <v>자궁경부암</v>
      </c>
      <c r="G238" s="46" t="str">
        <f>VLOOKUP(B238,'1_문헌특성'!D:BF,9,0)</f>
        <v>자궁경부암(IIB~IV)</v>
      </c>
      <c r="H238" s="46" t="str">
        <f>VLOOKUP(B238,'1_문헌특성'!D:BF,31,0)</f>
        <v>HT+RT</v>
      </c>
      <c r="I238" s="46" t="str">
        <f>VLOOKUP(B238,'1_문헌특성'!D:BF,38,0)</f>
        <v>BSD-2000</v>
      </c>
      <c r="J238" s="46" t="str">
        <f>VLOOKUP(B238,'1_문헌특성'!D:BF,43,0)</f>
        <v>방사선 치료 1-4시간 뒤 시행</v>
      </c>
      <c r="K238" s="46" t="str">
        <f>VLOOKUP(B238,'1_문헌특성'!D:BF,51,0)</f>
        <v>RT</v>
      </c>
      <c r="L238" s="32" t="s">
        <v>542</v>
      </c>
      <c r="M238" s="32" t="s">
        <v>541</v>
      </c>
      <c r="Q238" s="32" t="s">
        <v>532</v>
      </c>
      <c r="R238" s="32">
        <v>10</v>
      </c>
      <c r="S238" s="32">
        <v>4</v>
      </c>
      <c r="T238" s="32">
        <f>T233-U233</f>
        <v>24</v>
      </c>
      <c r="U238" s="32">
        <v>13</v>
      </c>
    </row>
    <row r="239" spans="1:27" x14ac:dyDescent="0.3">
      <c r="A239" s="32">
        <f>INDEX('1_문헌특성'!B:B, MATCH(B239, '1_문헌특성'!D:D, 0))</f>
        <v>4</v>
      </c>
      <c r="B239" s="32">
        <v>7587</v>
      </c>
      <c r="C239" s="46" t="str">
        <f>VLOOKUP(B239,'1_문헌특성'!D:BF,2,0)</f>
        <v>van der Zee (2002)</v>
      </c>
      <c r="D239" s="46" t="str">
        <f>VLOOKUP(B239,'1_문헌특성'!D:BF,3,0)</f>
        <v>RCT(the Dutch Deep Hyperthermia Trial)</v>
      </c>
      <c r="E239" s="46" t="str">
        <f>VLOOKUP(B239,'1_문헌특성'!D:BF,7,0)</f>
        <v>부인종양</v>
      </c>
      <c r="F239" s="46" t="str">
        <f>VLOOKUP(B239,'1_문헌특성'!D:BF,8,0)</f>
        <v>자궁경부암</v>
      </c>
      <c r="G239" s="46" t="str">
        <f>VLOOKUP(B239,'1_문헌특성'!D:BF,9,0)</f>
        <v>자궁경부암(IIB~IV)</v>
      </c>
      <c r="H239" s="46" t="str">
        <f>VLOOKUP(B239,'1_문헌특성'!D:BF,31,0)</f>
        <v>HT+RT</v>
      </c>
      <c r="I239" s="46" t="str">
        <f>VLOOKUP(B239,'1_문헌특성'!D:BF,38,0)</f>
        <v>BSD-2000</v>
      </c>
      <c r="J239" s="46" t="str">
        <f>VLOOKUP(B239,'1_문헌특성'!D:BF,43,0)</f>
        <v>방사선 치료 1-4시간 뒤 시행</v>
      </c>
      <c r="K239" s="46" t="str">
        <f>VLOOKUP(B239,'1_문헌특성'!D:BF,51,0)</f>
        <v>RT</v>
      </c>
      <c r="L239" s="32" t="s">
        <v>544</v>
      </c>
      <c r="M239" s="32" t="s">
        <v>541</v>
      </c>
      <c r="Q239" s="32" t="s">
        <v>532</v>
      </c>
      <c r="R239" s="32">
        <v>11</v>
      </c>
      <c r="S239" s="32">
        <v>9</v>
      </c>
      <c r="T239" s="32">
        <v>7</v>
      </c>
      <c r="U239" s="32">
        <v>4</v>
      </c>
    </row>
    <row r="240" spans="1:27" x14ac:dyDescent="0.3">
      <c r="A240" s="32">
        <f>INDEX('1_문헌특성'!B:B, MATCH(B240, '1_문헌특성'!D:D, 0))</f>
        <v>4</v>
      </c>
      <c r="B240" s="32">
        <v>7587</v>
      </c>
      <c r="C240" s="46" t="str">
        <f>VLOOKUP(B240,'1_문헌특성'!D:BF,2,0)</f>
        <v>van der Zee (2002)</v>
      </c>
      <c r="D240" s="46" t="str">
        <f>VLOOKUP(B240,'1_문헌특성'!D:BF,3,0)</f>
        <v>RCT(the Dutch Deep Hyperthermia Trial)</v>
      </c>
      <c r="E240" s="46" t="str">
        <f>VLOOKUP(B240,'1_문헌특성'!D:BF,7,0)</f>
        <v>부인종양</v>
      </c>
      <c r="F240" s="46" t="str">
        <f>VLOOKUP(B240,'1_문헌특성'!D:BF,8,0)</f>
        <v>자궁경부암</v>
      </c>
      <c r="G240" s="46" t="str">
        <f>VLOOKUP(B240,'1_문헌특성'!D:BF,9,0)</f>
        <v>자궁경부암(IIB~IV)</v>
      </c>
      <c r="H240" s="46" t="str">
        <f>VLOOKUP(B240,'1_문헌특성'!D:BF,31,0)</f>
        <v>HT+RT</v>
      </c>
      <c r="I240" s="46" t="str">
        <f>VLOOKUP(B240,'1_문헌특성'!D:BF,38,0)</f>
        <v>BSD-2000</v>
      </c>
      <c r="J240" s="46" t="str">
        <f>VLOOKUP(B240,'1_문헌특성'!D:BF,43,0)</f>
        <v>방사선 치료 1-4시간 뒤 시행</v>
      </c>
      <c r="K240" s="46" t="str">
        <f>VLOOKUP(B240,'1_문헌특성'!D:BF,51,0)</f>
        <v>RT</v>
      </c>
      <c r="L240" s="32" t="s">
        <v>545</v>
      </c>
      <c r="M240" s="32" t="s">
        <v>541</v>
      </c>
      <c r="Q240" s="32" t="s">
        <v>532</v>
      </c>
      <c r="R240" s="32" t="s">
        <v>548</v>
      </c>
      <c r="S240" s="32">
        <v>0</v>
      </c>
      <c r="T240" s="32" t="s">
        <v>548</v>
      </c>
      <c r="U240" s="32">
        <v>2</v>
      </c>
      <c r="AA240" s="32" t="s">
        <v>547</v>
      </c>
    </row>
    <row r="241" spans="1:27" x14ac:dyDescent="0.3">
      <c r="A241" s="32">
        <f>INDEX('1_문헌특성'!B:B, MATCH(B241, '1_문헌특성'!D:D, 0))</f>
        <v>4</v>
      </c>
      <c r="B241" s="32">
        <v>7587</v>
      </c>
      <c r="C241" s="46" t="str">
        <f>VLOOKUP(B241,'1_문헌특성'!D:BF,2,0)</f>
        <v>van der Zee (2002)</v>
      </c>
      <c r="D241" s="46" t="str">
        <f>VLOOKUP(B241,'1_문헌특성'!D:BF,3,0)</f>
        <v>RCT(the Dutch Deep Hyperthermia Trial)</v>
      </c>
      <c r="E241" s="46" t="str">
        <f>VLOOKUP(B241,'1_문헌특성'!D:BF,7,0)</f>
        <v>부인종양</v>
      </c>
      <c r="F241" s="46" t="str">
        <f>VLOOKUP(B241,'1_문헌특성'!D:BF,8,0)</f>
        <v>자궁경부암</v>
      </c>
      <c r="G241" s="46" t="str">
        <f>VLOOKUP(B241,'1_문헌특성'!D:BF,9,0)</f>
        <v>자궁경부암(IIB~IV)</v>
      </c>
      <c r="H241" s="46" t="str">
        <f>VLOOKUP(B241,'1_문헌특성'!D:BF,31,0)</f>
        <v>HT+RT</v>
      </c>
      <c r="I241" s="46" t="str">
        <f>VLOOKUP(B241,'1_문헌특성'!D:BF,38,0)</f>
        <v>BSD-2000</v>
      </c>
      <c r="J241" s="46" t="str">
        <f>VLOOKUP(B241,'1_문헌특성'!D:BF,43,0)</f>
        <v>방사선 치료 1-4시간 뒤 시행</v>
      </c>
      <c r="K241" s="46" t="str">
        <f>VLOOKUP(B241,'1_문헌특성'!D:BF,51,0)</f>
        <v>RT</v>
      </c>
      <c r="L241" s="32" t="s">
        <v>546</v>
      </c>
      <c r="M241" s="32" t="s">
        <v>541</v>
      </c>
      <c r="Q241" s="32" t="s">
        <v>532</v>
      </c>
      <c r="R241" s="32" t="s">
        <v>548</v>
      </c>
      <c r="S241" s="32">
        <v>2</v>
      </c>
      <c r="T241" s="32" t="s">
        <v>548</v>
      </c>
      <c r="U241" s="32">
        <v>4</v>
      </c>
      <c r="AA241" s="32" t="s">
        <v>547</v>
      </c>
    </row>
    <row r="242" spans="1:27" x14ac:dyDescent="0.3">
      <c r="A242" s="32">
        <f>INDEX('1_문헌특성'!B:B, MATCH(B242, '1_문헌특성'!D:D, 0))</f>
        <v>4</v>
      </c>
      <c r="B242" s="32">
        <v>7587</v>
      </c>
      <c r="C242" s="46" t="str">
        <f>VLOOKUP(B242,'1_문헌특성'!D:BF,2,0)</f>
        <v>van der Zee (2002)</v>
      </c>
      <c r="D242" s="46" t="str">
        <f>VLOOKUP(B242,'1_문헌특성'!D:BF,3,0)</f>
        <v>RCT(the Dutch Deep Hyperthermia Trial)</v>
      </c>
      <c r="E242" s="46" t="str">
        <f>VLOOKUP(B242,'1_문헌특성'!D:BF,7,0)</f>
        <v>부인종양</v>
      </c>
      <c r="F242" s="46" t="str">
        <f>VLOOKUP(B242,'1_문헌특성'!D:BF,8,0)</f>
        <v>자궁경부암</v>
      </c>
      <c r="G242" s="46" t="str">
        <f>VLOOKUP(B242,'1_문헌특성'!D:BF,9,0)</f>
        <v>자궁경부암(IIB~IV)</v>
      </c>
      <c r="H242" s="46" t="str">
        <f>VLOOKUP(B242,'1_문헌특성'!D:BF,31,0)</f>
        <v>HT+RT</v>
      </c>
      <c r="I242" s="46" t="str">
        <f>VLOOKUP(B242,'1_문헌특성'!D:BF,38,0)</f>
        <v>BSD-2000</v>
      </c>
      <c r="J242" s="46" t="str">
        <f>VLOOKUP(B242,'1_문헌특성'!D:BF,43,0)</f>
        <v>방사선 치료 1-4시간 뒤 시행</v>
      </c>
      <c r="K242" s="46" t="str">
        <f>VLOOKUP(B242,'1_문헌특성'!D:BF,51,0)</f>
        <v>RT</v>
      </c>
      <c r="L242" s="32" t="s">
        <v>551</v>
      </c>
      <c r="M242" s="32" t="s">
        <v>553</v>
      </c>
      <c r="Q242" s="32" t="s">
        <v>532</v>
      </c>
      <c r="R242" s="32">
        <v>48</v>
      </c>
      <c r="S242" s="24">
        <f>R242*85/100</f>
        <v>40.799999999999997</v>
      </c>
      <c r="T242" s="32">
        <v>40</v>
      </c>
      <c r="U242" s="24">
        <f>T242*68/100</f>
        <v>27.2</v>
      </c>
      <c r="AA242" s="32" t="s">
        <v>554</v>
      </c>
    </row>
    <row r="243" spans="1:27" x14ac:dyDescent="0.3">
      <c r="A243" s="32">
        <f>INDEX('1_문헌특성'!B:B, MATCH(B243, '1_문헌특성'!D:D, 0))</f>
        <v>4</v>
      </c>
      <c r="B243" s="32">
        <v>7587</v>
      </c>
      <c r="C243" s="46" t="str">
        <f>VLOOKUP(B243,'1_문헌특성'!D:BF,2,0)</f>
        <v>van der Zee (2002)</v>
      </c>
      <c r="D243" s="46" t="str">
        <f>VLOOKUP(B243,'1_문헌특성'!D:BF,3,0)</f>
        <v>RCT(the Dutch Deep Hyperthermia Trial)</v>
      </c>
      <c r="E243" s="46" t="str">
        <f>VLOOKUP(B243,'1_문헌특성'!D:BF,7,0)</f>
        <v>부인종양</v>
      </c>
      <c r="F243" s="46" t="str">
        <f>VLOOKUP(B243,'1_문헌특성'!D:BF,8,0)</f>
        <v>자궁경부암</v>
      </c>
      <c r="G243" s="46" t="str">
        <f>VLOOKUP(B243,'1_문헌특성'!D:BF,9,0)</f>
        <v>자궁경부암(IIB~IV)</v>
      </c>
      <c r="H243" s="46" t="str">
        <f>VLOOKUP(B243,'1_문헌특성'!D:BF,31,0)</f>
        <v>HT+RT</v>
      </c>
      <c r="I243" s="46" t="str">
        <f>VLOOKUP(B243,'1_문헌특성'!D:BF,38,0)</f>
        <v>BSD-2000</v>
      </c>
      <c r="J243" s="46" t="str">
        <f>VLOOKUP(B243,'1_문헌특성'!D:BF,43,0)</f>
        <v>방사선 치료 1-4시간 뒤 시행</v>
      </c>
      <c r="K243" s="46" t="str">
        <f>VLOOKUP(B243,'1_문헌특성'!D:BF,51,0)</f>
        <v>RT</v>
      </c>
      <c r="L243" s="32" t="s">
        <v>551</v>
      </c>
      <c r="M243" s="32" t="s">
        <v>559</v>
      </c>
      <c r="Q243" s="32" t="s">
        <v>532</v>
      </c>
      <c r="R243" s="32">
        <v>48</v>
      </c>
      <c r="S243" s="24">
        <f>R243*65/100</f>
        <v>31.2</v>
      </c>
      <c r="T243" s="32">
        <v>40</v>
      </c>
      <c r="U243" s="24">
        <f>T243*51/100</f>
        <v>20.399999999999999</v>
      </c>
      <c r="AA243" s="32" t="s">
        <v>555</v>
      </c>
    </row>
    <row r="244" spans="1:27" x14ac:dyDescent="0.3">
      <c r="A244" s="32">
        <f>INDEX('1_문헌특성'!B:B, MATCH(B244, '1_문헌특성'!D:D, 0))</f>
        <v>4</v>
      </c>
      <c r="B244" s="32">
        <v>7587</v>
      </c>
      <c r="C244" s="46" t="str">
        <f>VLOOKUP(B244,'1_문헌특성'!D:BF,2,0)</f>
        <v>van der Zee (2002)</v>
      </c>
      <c r="D244" s="46" t="str">
        <f>VLOOKUP(B244,'1_문헌특성'!D:BF,3,0)</f>
        <v>RCT(the Dutch Deep Hyperthermia Trial)</v>
      </c>
      <c r="E244" s="46" t="str">
        <f>VLOOKUP(B244,'1_문헌특성'!D:BF,7,0)</f>
        <v>부인종양</v>
      </c>
      <c r="F244" s="46" t="str">
        <f>VLOOKUP(B244,'1_문헌특성'!D:BF,8,0)</f>
        <v>자궁경부암</v>
      </c>
      <c r="G244" s="46" t="str">
        <f>VLOOKUP(B244,'1_문헌특성'!D:BF,9,0)</f>
        <v>자궁경부암(IIB~IV)</v>
      </c>
      <c r="H244" s="46" t="str">
        <f>VLOOKUP(B244,'1_문헌특성'!D:BF,31,0)</f>
        <v>HT+RT</v>
      </c>
      <c r="I244" s="46" t="str">
        <f>VLOOKUP(B244,'1_문헌특성'!D:BF,38,0)</f>
        <v>BSD-2000</v>
      </c>
      <c r="J244" s="46" t="str">
        <f>VLOOKUP(B244,'1_문헌특성'!D:BF,43,0)</f>
        <v>방사선 치료 1-4시간 뒤 시행</v>
      </c>
      <c r="K244" s="46" t="str">
        <f>VLOOKUP(B244,'1_문헌특성'!D:BF,51,0)</f>
        <v>RT</v>
      </c>
      <c r="L244" s="32" t="s">
        <v>551</v>
      </c>
      <c r="M244" s="32" t="s">
        <v>533</v>
      </c>
      <c r="Q244" s="32" t="s">
        <v>532</v>
      </c>
      <c r="R244" s="32">
        <v>48</v>
      </c>
      <c r="S244" s="24">
        <f>R244*54/100</f>
        <v>25.92</v>
      </c>
      <c r="T244" s="32">
        <v>40</v>
      </c>
      <c r="U244" s="24">
        <f>T244*31/100</f>
        <v>12.4</v>
      </c>
      <c r="AA244" s="32" t="s">
        <v>556</v>
      </c>
    </row>
    <row r="245" spans="1:27" x14ac:dyDescent="0.3">
      <c r="A245" s="32">
        <f>INDEX('1_문헌특성'!B:B, MATCH(B245, '1_문헌특성'!D:D, 0))</f>
        <v>4</v>
      </c>
      <c r="B245" s="32">
        <v>7587</v>
      </c>
      <c r="C245" s="46" t="str">
        <f>VLOOKUP(B245,'1_문헌특성'!D:BF,2,0)</f>
        <v>van der Zee (2002)</v>
      </c>
      <c r="D245" s="46" t="str">
        <f>VLOOKUP(B245,'1_문헌특성'!D:BF,3,0)</f>
        <v>RCT(the Dutch Deep Hyperthermia Trial)</v>
      </c>
      <c r="E245" s="46" t="str">
        <f>VLOOKUP(B245,'1_문헌특성'!D:BF,7,0)</f>
        <v>부인종양</v>
      </c>
      <c r="F245" s="46" t="str">
        <f>VLOOKUP(B245,'1_문헌특성'!D:BF,8,0)</f>
        <v>자궁경부암</v>
      </c>
      <c r="G245" s="46" t="str">
        <f>VLOOKUP(B245,'1_문헌특성'!D:BF,9,0)</f>
        <v>자궁경부암(IIB~IV)</v>
      </c>
      <c r="H245" s="46" t="str">
        <f>VLOOKUP(B245,'1_문헌특성'!D:BF,31,0)</f>
        <v>HT+RT</v>
      </c>
      <c r="I245" s="46" t="str">
        <f>VLOOKUP(B245,'1_문헌특성'!D:BF,38,0)</f>
        <v>BSD-2000</v>
      </c>
      <c r="J245" s="46" t="str">
        <f>VLOOKUP(B245,'1_문헌특성'!D:BF,43,0)</f>
        <v>방사선 치료 1-4시간 뒤 시행</v>
      </c>
      <c r="K245" s="46" t="str">
        <f>VLOOKUP(B245,'1_문헌특성'!D:BF,51,0)</f>
        <v>RT</v>
      </c>
      <c r="L245" s="32" t="s">
        <v>552</v>
      </c>
      <c r="M245" s="32" t="s">
        <v>553</v>
      </c>
      <c r="Q245" s="32" t="s">
        <v>532</v>
      </c>
      <c r="R245" s="32">
        <v>10</v>
      </c>
      <c r="S245" s="24">
        <f>R245*54/100</f>
        <v>5.4</v>
      </c>
      <c r="T245" s="32">
        <v>16</v>
      </c>
      <c r="U245" s="24">
        <f>T245*31/100</f>
        <v>4.96</v>
      </c>
      <c r="AA245" s="32" t="s">
        <v>556</v>
      </c>
    </row>
    <row r="246" spans="1:27" x14ac:dyDescent="0.3">
      <c r="A246" s="32">
        <f>INDEX('1_문헌특성'!B:B, MATCH(B246, '1_문헌특성'!D:D, 0))</f>
        <v>4</v>
      </c>
      <c r="B246" s="32">
        <v>7587</v>
      </c>
      <c r="C246" s="46" t="str">
        <f>VLOOKUP(B246,'1_문헌특성'!D:BF,2,0)</f>
        <v>van der Zee (2002)</v>
      </c>
      <c r="D246" s="46" t="str">
        <f>VLOOKUP(B246,'1_문헌특성'!D:BF,3,0)</f>
        <v>RCT(the Dutch Deep Hyperthermia Trial)</v>
      </c>
      <c r="E246" s="46" t="str">
        <f>VLOOKUP(B246,'1_문헌특성'!D:BF,7,0)</f>
        <v>부인종양</v>
      </c>
      <c r="F246" s="46" t="str">
        <f>VLOOKUP(B246,'1_문헌특성'!D:BF,8,0)</f>
        <v>자궁경부암</v>
      </c>
      <c r="G246" s="46" t="str">
        <f>VLOOKUP(B246,'1_문헌특성'!D:BF,9,0)</f>
        <v>자궁경부암(IIB~IV)</v>
      </c>
      <c r="H246" s="46" t="str">
        <f>VLOOKUP(B246,'1_문헌특성'!D:BF,31,0)</f>
        <v>HT+RT</v>
      </c>
      <c r="I246" s="46" t="str">
        <f>VLOOKUP(B246,'1_문헌특성'!D:BF,38,0)</f>
        <v>BSD-2000</v>
      </c>
      <c r="J246" s="46" t="str">
        <f>VLOOKUP(B246,'1_문헌특성'!D:BF,43,0)</f>
        <v>방사선 치료 1-4시간 뒤 시행</v>
      </c>
      <c r="K246" s="46" t="str">
        <f>VLOOKUP(B246,'1_문헌특성'!D:BF,51,0)</f>
        <v>RT</v>
      </c>
      <c r="L246" s="32" t="s">
        <v>552</v>
      </c>
      <c r="M246" s="32" t="s">
        <v>559</v>
      </c>
      <c r="Q246" s="32" t="s">
        <v>532</v>
      </c>
      <c r="R246" s="32">
        <v>10</v>
      </c>
      <c r="S246" s="24">
        <f>R246*39/100</f>
        <v>3.9</v>
      </c>
      <c r="T246" s="32">
        <v>16</v>
      </c>
      <c r="U246" s="24">
        <f>T246*18/100</f>
        <v>2.88</v>
      </c>
      <c r="AA246" s="32" t="s">
        <v>557</v>
      </c>
    </row>
    <row r="247" spans="1:27" x14ac:dyDescent="0.3">
      <c r="A247" s="32">
        <f>INDEX('1_문헌특성'!B:B, MATCH(B247, '1_문헌특성'!D:D, 0))</f>
        <v>4</v>
      </c>
      <c r="B247" s="32">
        <v>7587</v>
      </c>
      <c r="C247" s="46" t="str">
        <f>VLOOKUP(B247,'1_문헌특성'!D:BF,2,0)</f>
        <v>van der Zee (2002)</v>
      </c>
      <c r="D247" s="46" t="str">
        <f>VLOOKUP(B247,'1_문헌특성'!D:BF,3,0)</f>
        <v>RCT(the Dutch Deep Hyperthermia Trial)</v>
      </c>
      <c r="E247" s="46" t="str">
        <f>VLOOKUP(B247,'1_문헌특성'!D:BF,7,0)</f>
        <v>부인종양</v>
      </c>
      <c r="F247" s="46" t="str">
        <f>VLOOKUP(B247,'1_문헌특성'!D:BF,8,0)</f>
        <v>자궁경부암</v>
      </c>
      <c r="G247" s="46" t="str">
        <f>VLOOKUP(B247,'1_문헌특성'!D:BF,9,0)</f>
        <v>자궁경부암(IIB~IV)</v>
      </c>
      <c r="H247" s="46" t="str">
        <f>VLOOKUP(B247,'1_문헌특성'!D:BF,31,0)</f>
        <v>HT+RT</v>
      </c>
      <c r="I247" s="46" t="str">
        <f>VLOOKUP(B247,'1_문헌특성'!D:BF,38,0)</f>
        <v>BSD-2000</v>
      </c>
      <c r="J247" s="46" t="str">
        <f>VLOOKUP(B247,'1_문헌특성'!D:BF,43,0)</f>
        <v>방사선 치료 1-4시간 뒤 시행</v>
      </c>
      <c r="K247" s="46" t="str">
        <f>VLOOKUP(B247,'1_문헌특성'!D:BF,51,0)</f>
        <v>RT</v>
      </c>
      <c r="L247" s="32" t="s">
        <v>552</v>
      </c>
      <c r="M247" s="32" t="s">
        <v>533</v>
      </c>
      <c r="Q247" s="32" t="s">
        <v>532</v>
      </c>
      <c r="R247" s="32">
        <v>10</v>
      </c>
      <c r="S247" s="24">
        <f>R247*32/100</f>
        <v>3.2</v>
      </c>
      <c r="T247" s="32">
        <v>16</v>
      </c>
      <c r="U247" s="24">
        <f>T247*19/100</f>
        <v>3.04</v>
      </c>
      <c r="AA247" s="32" t="s">
        <v>558</v>
      </c>
    </row>
    <row r="248" spans="1:27" x14ac:dyDescent="0.3">
      <c r="A248" s="32">
        <f>INDEX('1_문헌특성'!B:B, MATCH(B248, '1_문헌특성'!D:D, 0))</f>
        <v>4</v>
      </c>
      <c r="B248" s="32">
        <v>6416</v>
      </c>
      <c r="C248" s="46" t="str">
        <f>VLOOKUP(B248,'1_문헌특성'!D:BF,2,0)</f>
        <v>Franckena (2008)</v>
      </c>
      <c r="D248" s="46" t="str">
        <f>VLOOKUP(B248,'1_문헌특성'!D:BF,3,0)</f>
        <v>RCT(the Dutch Deep Hyperthermia Trial)</v>
      </c>
      <c r="E248" s="46" t="str">
        <f>VLOOKUP(B248,'1_문헌특성'!D:BF,7,0)</f>
        <v>부인종양</v>
      </c>
      <c r="F248" s="46" t="str">
        <f>VLOOKUP(B248,'1_문헌특성'!D:BF,8,0)</f>
        <v>자궁경부암</v>
      </c>
      <c r="G248" s="46" t="str">
        <f>VLOOKUP(B248,'1_문헌특성'!D:BF,9,0)</f>
        <v>자궁경부암(IIB~IV)</v>
      </c>
      <c r="H248" s="46" t="str">
        <f>VLOOKUP(B248,'1_문헌특성'!D:BF,31,0)</f>
        <v>HT+RT</v>
      </c>
      <c r="I248" s="46" t="str">
        <f>VLOOKUP(B248,'1_문헌특성'!D:BF,38,0)</f>
        <v>BSD-2000</v>
      </c>
      <c r="J248" s="46" t="str">
        <f>VLOOKUP(B248,'1_문헌특성'!D:BF,43,0)</f>
        <v>방사선 치료 1-4시간 뒤 시행</v>
      </c>
      <c r="K248" s="46" t="str">
        <f>VLOOKUP(B248,'1_문헌특성'!D:BF,51,0)</f>
        <v>RT</v>
      </c>
      <c r="M248" s="32" t="s">
        <v>559</v>
      </c>
      <c r="Q248" s="32" t="s">
        <v>560</v>
      </c>
      <c r="R248" s="32">
        <v>32</v>
      </c>
      <c r="S248" s="24">
        <f>R248*61/100</f>
        <v>19.52</v>
      </c>
      <c r="T248" s="32">
        <v>17</v>
      </c>
      <c r="U248" s="24">
        <f>T248*37/100</f>
        <v>6.29</v>
      </c>
      <c r="AA248" s="32" t="s">
        <v>561</v>
      </c>
    </row>
    <row r="249" spans="1:27" x14ac:dyDescent="0.3">
      <c r="A249" s="32">
        <f>INDEX('1_문헌특성'!B:B, MATCH(B249, '1_문헌특성'!D:D, 0))</f>
        <v>4</v>
      </c>
      <c r="B249" s="32">
        <v>6416</v>
      </c>
      <c r="C249" s="46" t="str">
        <f>VLOOKUP(B249,'1_문헌특성'!D:BF,2,0)</f>
        <v>Franckena (2008)</v>
      </c>
      <c r="D249" s="46" t="str">
        <f>VLOOKUP(B249,'1_문헌특성'!D:BF,3,0)</f>
        <v>RCT(the Dutch Deep Hyperthermia Trial)</v>
      </c>
      <c r="E249" s="46" t="str">
        <f>VLOOKUP(B249,'1_문헌특성'!D:BF,7,0)</f>
        <v>부인종양</v>
      </c>
      <c r="F249" s="46" t="str">
        <f>VLOOKUP(B249,'1_문헌특성'!D:BF,8,0)</f>
        <v>자궁경부암</v>
      </c>
      <c r="G249" s="46" t="str">
        <f>VLOOKUP(B249,'1_문헌특성'!D:BF,9,0)</f>
        <v>자궁경부암(IIB~IV)</v>
      </c>
      <c r="H249" s="46" t="str">
        <f>VLOOKUP(B249,'1_문헌특성'!D:BF,31,0)</f>
        <v>HT+RT</v>
      </c>
      <c r="I249" s="46" t="str">
        <f>VLOOKUP(B249,'1_문헌특성'!D:BF,38,0)</f>
        <v>BSD-2000</v>
      </c>
      <c r="J249" s="46" t="str">
        <f>VLOOKUP(B249,'1_문헌특성'!D:BF,43,0)</f>
        <v>방사선 치료 1-4시간 뒤 시행</v>
      </c>
      <c r="K249" s="46" t="str">
        <f>VLOOKUP(B249,'1_문헌특성'!D:BF,51,0)</f>
        <v>RT</v>
      </c>
      <c r="M249" s="32" t="s">
        <v>559</v>
      </c>
      <c r="Q249" s="32" t="s">
        <v>562</v>
      </c>
      <c r="R249" s="32">
        <v>32</v>
      </c>
      <c r="S249" s="24">
        <f>R249*56/100</f>
        <v>17.920000000000002</v>
      </c>
      <c r="T249" s="32">
        <v>17</v>
      </c>
      <c r="U249" s="24">
        <f>T249*37/100</f>
        <v>6.29</v>
      </c>
      <c r="V249" s="32">
        <v>0.01</v>
      </c>
      <c r="W249" s="32" t="s">
        <v>563</v>
      </c>
      <c r="X249" s="32">
        <v>0.53</v>
      </c>
      <c r="Y249" s="32" t="s">
        <v>564</v>
      </c>
      <c r="Z249" s="32">
        <v>0.02</v>
      </c>
      <c r="AA249" s="32" t="s">
        <v>565</v>
      </c>
    </row>
    <row r="250" spans="1:27" x14ac:dyDescent="0.3">
      <c r="A250" s="32">
        <f>INDEX('1_문헌특성'!B:B, MATCH(B250, '1_문헌특성'!D:D, 0))</f>
        <v>4</v>
      </c>
      <c r="B250" s="32">
        <v>6416</v>
      </c>
      <c r="C250" s="46" t="str">
        <f>VLOOKUP(B250,'1_문헌특성'!D:BF,2,0)</f>
        <v>Franckena (2008)</v>
      </c>
      <c r="D250" s="46" t="str">
        <f>VLOOKUP(B250,'1_문헌특성'!D:BF,3,0)</f>
        <v>RCT(the Dutch Deep Hyperthermia Trial)</v>
      </c>
      <c r="E250" s="46" t="str">
        <f>VLOOKUP(B250,'1_문헌특성'!D:BF,7,0)</f>
        <v>부인종양</v>
      </c>
      <c r="F250" s="46" t="str">
        <f>VLOOKUP(B250,'1_문헌특성'!D:BF,8,0)</f>
        <v>자궁경부암</v>
      </c>
      <c r="G250" s="46" t="str">
        <f>VLOOKUP(B250,'1_문헌특성'!D:BF,9,0)</f>
        <v>자궁경부암(IIB~IV)</v>
      </c>
      <c r="H250" s="46" t="str">
        <f>VLOOKUP(B250,'1_문헌특성'!D:BF,31,0)</f>
        <v>HT+RT</v>
      </c>
      <c r="I250" s="46" t="str">
        <f>VLOOKUP(B250,'1_문헌특성'!D:BF,38,0)</f>
        <v>BSD-2000</v>
      </c>
      <c r="J250" s="46" t="str">
        <f>VLOOKUP(B250,'1_문헌특성'!D:BF,43,0)</f>
        <v>방사선 치료 1-4시간 뒤 시행</v>
      </c>
      <c r="K250" s="46" t="str">
        <f>VLOOKUP(B250,'1_문헌특성'!D:BF,51,0)</f>
        <v>RT</v>
      </c>
      <c r="M250" s="32" t="s">
        <v>534</v>
      </c>
      <c r="Q250" s="32" t="s">
        <v>562</v>
      </c>
      <c r="R250" s="32">
        <v>34</v>
      </c>
      <c r="S250" s="24">
        <f>R250*37/100</f>
        <v>12.58</v>
      </c>
      <c r="T250" s="32">
        <v>22</v>
      </c>
      <c r="U250" s="24">
        <f>T250*20/100</f>
        <v>4.4000000000000004</v>
      </c>
      <c r="V250" s="32">
        <v>0.03</v>
      </c>
      <c r="W250" s="32" t="s">
        <v>563</v>
      </c>
      <c r="X250" s="32">
        <v>0.6</v>
      </c>
      <c r="Y250" s="32" t="s">
        <v>567</v>
      </c>
      <c r="Z250" s="32">
        <v>0.03</v>
      </c>
      <c r="AA250" s="32" t="s">
        <v>566</v>
      </c>
    </row>
    <row r="251" spans="1:27" x14ac:dyDescent="0.3">
      <c r="A251" s="32">
        <f>INDEX('1_문헌특성'!B:B, MATCH(B251, '1_문헌특성'!D:D, 0))</f>
        <v>4</v>
      </c>
      <c r="B251" s="32">
        <v>6416</v>
      </c>
      <c r="C251" s="46" t="str">
        <f>VLOOKUP(B251,'1_문헌특성'!D:BF,2,0)</f>
        <v>Franckena (2008)</v>
      </c>
      <c r="D251" s="46" t="str">
        <f>VLOOKUP(B251,'1_문헌특성'!D:BF,3,0)</f>
        <v>RCT(the Dutch Deep Hyperthermia Trial)</v>
      </c>
      <c r="E251" s="46" t="str">
        <f>VLOOKUP(B251,'1_문헌특성'!D:BF,7,0)</f>
        <v>부인종양</v>
      </c>
      <c r="F251" s="46" t="str">
        <f>VLOOKUP(B251,'1_문헌특성'!D:BF,8,0)</f>
        <v>자궁경부암</v>
      </c>
      <c r="G251" s="46" t="str">
        <f>VLOOKUP(B251,'1_문헌특성'!D:BF,9,0)</f>
        <v>자궁경부암(IIB~IV)</v>
      </c>
      <c r="H251" s="46" t="str">
        <f>VLOOKUP(B251,'1_문헌특성'!D:BF,31,0)</f>
        <v>HT+RT</v>
      </c>
      <c r="I251" s="46" t="str">
        <f>VLOOKUP(B251,'1_문헌특성'!D:BF,38,0)</f>
        <v>BSD-2000</v>
      </c>
      <c r="J251" s="46" t="str">
        <f>VLOOKUP(B251,'1_문헌특성'!D:BF,43,0)</f>
        <v>방사선 치료 1-4시간 뒤 시행</v>
      </c>
      <c r="K251" s="46" t="str">
        <f>VLOOKUP(B251,'1_문헌특성'!D:BF,51,0)</f>
        <v>RT</v>
      </c>
      <c r="L251" s="32" t="s">
        <v>568</v>
      </c>
      <c r="M251" s="32" t="s">
        <v>541</v>
      </c>
      <c r="Q251" s="32" t="s">
        <v>562</v>
      </c>
      <c r="R251" s="32">
        <v>48</v>
      </c>
      <c r="S251" s="32">
        <v>12</v>
      </c>
      <c r="T251" s="32">
        <v>32</v>
      </c>
      <c r="U251" s="32">
        <v>10</v>
      </c>
    </row>
    <row r="252" spans="1:27" x14ac:dyDescent="0.3">
      <c r="A252" s="32">
        <f>INDEX('1_문헌특성'!B:B, MATCH(B252, '1_문헌특성'!D:D, 0))</f>
        <v>4</v>
      </c>
      <c r="B252" s="32">
        <v>6416</v>
      </c>
      <c r="C252" s="46" t="str">
        <f>VLOOKUP(B252,'1_문헌특성'!D:BF,2,0)</f>
        <v>Franckena (2008)</v>
      </c>
      <c r="D252" s="46" t="str">
        <f>VLOOKUP(B252,'1_문헌특성'!D:BF,3,0)</f>
        <v>RCT(the Dutch Deep Hyperthermia Trial)</v>
      </c>
      <c r="E252" s="46" t="str">
        <f>VLOOKUP(B252,'1_문헌특성'!D:BF,7,0)</f>
        <v>부인종양</v>
      </c>
      <c r="F252" s="46" t="str">
        <f>VLOOKUP(B252,'1_문헌특성'!D:BF,8,0)</f>
        <v>자궁경부암</v>
      </c>
      <c r="G252" s="46" t="str">
        <f>VLOOKUP(B252,'1_문헌특성'!D:BF,9,0)</f>
        <v>자궁경부암(IIB~IV)</v>
      </c>
      <c r="H252" s="46" t="str">
        <f>VLOOKUP(B252,'1_문헌특성'!D:BF,31,0)</f>
        <v>HT+RT</v>
      </c>
      <c r="I252" s="46" t="str">
        <f>VLOOKUP(B252,'1_문헌특성'!D:BF,38,0)</f>
        <v>BSD-2000</v>
      </c>
      <c r="J252" s="46" t="str">
        <f>VLOOKUP(B252,'1_문헌특성'!D:BF,43,0)</f>
        <v>방사선 치료 1-4시간 뒤 시행</v>
      </c>
      <c r="K252" s="46" t="str">
        <f>VLOOKUP(B252,'1_문헌특성'!D:BF,51,0)</f>
        <v>RT</v>
      </c>
      <c r="L252" s="32" t="s">
        <v>569</v>
      </c>
      <c r="M252" s="32" t="s">
        <v>541</v>
      </c>
      <c r="Q252" s="32" t="s">
        <v>562</v>
      </c>
      <c r="R252" s="32">
        <v>36</v>
      </c>
      <c r="S252" s="32">
        <v>11</v>
      </c>
      <c r="T252" s="32">
        <v>22</v>
      </c>
      <c r="U252" s="32">
        <v>7</v>
      </c>
      <c r="V252" s="32">
        <v>0.92</v>
      </c>
    </row>
    <row r="253" spans="1:27" x14ac:dyDescent="0.3">
      <c r="A253" s="32">
        <f>INDEX('1_문헌특성'!B:B, MATCH(B253, '1_문헌특성'!D:D, 0))</f>
        <v>5</v>
      </c>
      <c r="B253" s="32">
        <v>7019</v>
      </c>
      <c r="C253" s="46" t="str">
        <f>VLOOKUP(B253,'1_문헌특성'!D:BF,2,0)</f>
        <v>Vasanthan (2005)</v>
      </c>
      <c r="D253" s="46" t="str">
        <f>VLOOKUP(B253,'1_문헌특성'!D:BF,3,0)</f>
        <v>RCT</v>
      </c>
      <c r="E253" s="46" t="str">
        <f>VLOOKUP(B253,'1_문헌특성'!D:BF,7,0)</f>
        <v>부인종양</v>
      </c>
      <c r="F253" s="46" t="str">
        <f>VLOOKUP(B253,'1_문헌특성'!D:BF,8,0)</f>
        <v>자궁경부암</v>
      </c>
      <c r="G253" s="46" t="str">
        <f>VLOOKUP(B253,'1_문헌특성'!D:BF,9,0)</f>
        <v>자궁경부암(IIB~IVA)</v>
      </c>
      <c r="H253" s="46" t="str">
        <f>VLOOKUP(B253,'1_문헌특성'!D:BF,31,0)</f>
        <v>HT+RT</v>
      </c>
      <c r="I253" s="46" t="str">
        <f>VLOOKUP(B253,'1_문헌특성'!D:BF,38,0)</f>
        <v>Thermotron RF-8(Chennai 센터 기기명), 다른 센터는 기기명 불분명</v>
      </c>
      <c r="J253" s="46" t="str">
        <f>VLOOKUP(B253,'1_문헌특성'!D:BF,43,0)</f>
        <v>방사선 치료 후 시행(immediately after
radiotherapy)</v>
      </c>
      <c r="K253" s="46" t="str">
        <f>VLOOKUP(B253,'1_문헌특성'!D:BF,51,0)</f>
        <v>RT</v>
      </c>
      <c r="M253" s="32" t="s">
        <v>533</v>
      </c>
      <c r="Q253" s="32" t="s">
        <v>581</v>
      </c>
      <c r="R253" s="32">
        <v>55</v>
      </c>
      <c r="S253" s="32" t="s">
        <v>602</v>
      </c>
      <c r="T253" s="32">
        <v>55</v>
      </c>
      <c r="U253" s="32" t="s">
        <v>602</v>
      </c>
      <c r="V253" s="32">
        <v>0.57999999999999996</v>
      </c>
      <c r="AA253" s="32" t="s">
        <v>601</v>
      </c>
    </row>
    <row r="254" spans="1:27" x14ac:dyDescent="0.3">
      <c r="A254" s="32">
        <f>INDEX('1_문헌특성'!B:B, MATCH(B254, '1_문헌특성'!D:D, 0))</f>
        <v>5</v>
      </c>
      <c r="B254" s="32">
        <v>7019</v>
      </c>
      <c r="C254" s="46" t="str">
        <f>VLOOKUP(B254,'1_문헌특성'!D:BF,2,0)</f>
        <v>Vasanthan (2005)</v>
      </c>
      <c r="D254" s="46" t="str">
        <f>VLOOKUP(B254,'1_문헌특성'!D:BF,3,0)</f>
        <v>RCT</v>
      </c>
      <c r="E254" s="46" t="str">
        <f>VLOOKUP(B254,'1_문헌특성'!D:BF,7,0)</f>
        <v>부인종양</v>
      </c>
      <c r="F254" s="46" t="str">
        <f>VLOOKUP(B254,'1_문헌특성'!D:BF,8,0)</f>
        <v>자궁경부암</v>
      </c>
      <c r="G254" s="46" t="str">
        <f>VLOOKUP(B254,'1_문헌특성'!D:BF,9,0)</f>
        <v>자궁경부암(IIB~IVA)</v>
      </c>
      <c r="H254" s="46" t="str">
        <f>VLOOKUP(B254,'1_문헌특성'!D:BF,31,0)</f>
        <v>HT+RT</v>
      </c>
      <c r="I254" s="46" t="str">
        <f>VLOOKUP(B254,'1_문헌특성'!D:BF,38,0)</f>
        <v>Thermotron RF-8(Chennai 센터 기기명), 다른 센터는 기기명 불분명</v>
      </c>
      <c r="J254" s="46" t="str">
        <f>VLOOKUP(B254,'1_문헌특성'!D:BF,43,0)</f>
        <v>방사선 치료 후 시행(immediately after
radiotherapy)</v>
      </c>
      <c r="K254" s="46" t="str">
        <f>VLOOKUP(B254,'1_문헌특성'!D:BF,51,0)</f>
        <v>RT</v>
      </c>
      <c r="M254" s="32" t="s">
        <v>603</v>
      </c>
      <c r="Q254" s="32" t="s">
        <v>581</v>
      </c>
      <c r="R254" s="32">
        <v>55</v>
      </c>
      <c r="S254" s="32" t="s">
        <v>602</v>
      </c>
      <c r="T254" s="32">
        <v>55</v>
      </c>
      <c r="U254" s="32" t="s">
        <v>602</v>
      </c>
      <c r="V254" s="32">
        <v>0.1893</v>
      </c>
      <c r="AA254" s="32" t="s">
        <v>604</v>
      </c>
    </row>
    <row r="255" spans="1:27" x14ac:dyDescent="0.3">
      <c r="A255" s="32">
        <f>INDEX('1_문헌특성'!B:B, MATCH(B255, '1_문헌특성'!D:D, 0))</f>
        <v>5</v>
      </c>
      <c r="B255" s="32">
        <v>7019</v>
      </c>
      <c r="C255" s="46" t="str">
        <f>VLOOKUP(B255,'1_문헌특성'!D:BF,2,0)</f>
        <v>Vasanthan (2005)</v>
      </c>
      <c r="D255" s="46" t="str">
        <f>VLOOKUP(B255,'1_문헌특성'!D:BF,3,0)</f>
        <v>RCT</v>
      </c>
      <c r="E255" s="46" t="str">
        <f>VLOOKUP(B255,'1_문헌특성'!D:BF,7,0)</f>
        <v>부인종양</v>
      </c>
      <c r="F255" s="46" t="str">
        <f>VLOOKUP(B255,'1_문헌특성'!D:BF,8,0)</f>
        <v>자궁경부암</v>
      </c>
      <c r="G255" s="46" t="str">
        <f>VLOOKUP(B255,'1_문헌특성'!D:BF,9,0)</f>
        <v>자궁경부암(IIB~IVA)</v>
      </c>
      <c r="H255" s="46" t="str">
        <f>VLOOKUP(B255,'1_문헌특성'!D:BF,31,0)</f>
        <v>HT+RT</v>
      </c>
      <c r="I255" s="46" t="str">
        <f>VLOOKUP(B255,'1_문헌특성'!D:BF,38,0)</f>
        <v>Thermotron RF-8(Chennai 센터 기기명), 다른 센터는 기기명 불분명</v>
      </c>
      <c r="J255" s="46" t="str">
        <f>VLOOKUP(B255,'1_문헌특성'!D:BF,43,0)</f>
        <v>방사선 치료 후 시행(immediately after
radiotherapy)</v>
      </c>
      <c r="K255" s="46" t="str">
        <f>VLOOKUP(B255,'1_문헌특성'!D:BF,51,0)</f>
        <v>RT</v>
      </c>
      <c r="M255" s="32" t="s">
        <v>605</v>
      </c>
      <c r="N255" s="49" t="s">
        <v>606</v>
      </c>
      <c r="O255" s="32" t="s">
        <v>602</v>
      </c>
      <c r="Q255" s="32" t="s">
        <v>602</v>
      </c>
      <c r="R255" s="32">
        <v>55</v>
      </c>
      <c r="S255" s="32">
        <v>9</v>
      </c>
      <c r="T255" s="32">
        <v>55</v>
      </c>
      <c r="U255" s="32">
        <v>2</v>
      </c>
    </row>
    <row r="256" spans="1:27" x14ac:dyDescent="0.3">
      <c r="A256" s="32">
        <f>INDEX('1_문헌특성'!B:B, MATCH(B256, '1_문헌특성'!D:D, 0))</f>
        <v>5</v>
      </c>
      <c r="B256" s="32">
        <v>7019</v>
      </c>
      <c r="C256" s="46" t="str">
        <f>VLOOKUP(B256,'1_문헌특성'!D:BF,2,0)</f>
        <v>Vasanthan (2005)</v>
      </c>
      <c r="D256" s="46" t="str">
        <f>VLOOKUP(B256,'1_문헌특성'!D:BF,3,0)</f>
        <v>RCT</v>
      </c>
      <c r="E256" s="46" t="str">
        <f>VLOOKUP(B256,'1_문헌특성'!D:BF,7,0)</f>
        <v>부인종양</v>
      </c>
      <c r="F256" s="46" t="str">
        <f>VLOOKUP(B256,'1_문헌특성'!D:BF,8,0)</f>
        <v>자궁경부암</v>
      </c>
      <c r="G256" s="46" t="str">
        <f>VLOOKUP(B256,'1_문헌특성'!D:BF,9,0)</f>
        <v>자궁경부암(IIB~IVA)</v>
      </c>
      <c r="H256" s="46" t="str">
        <f>VLOOKUP(B256,'1_문헌특성'!D:BF,31,0)</f>
        <v>HT+RT</v>
      </c>
      <c r="I256" s="46" t="str">
        <f>VLOOKUP(B256,'1_문헌특성'!D:BF,38,0)</f>
        <v>Thermotron RF-8(Chennai 센터 기기명), 다른 센터는 기기명 불분명</v>
      </c>
      <c r="J256" s="46" t="str">
        <f>VLOOKUP(B256,'1_문헌특성'!D:BF,43,0)</f>
        <v>방사선 치료 후 시행(immediately after
radiotherapy)</v>
      </c>
      <c r="K256" s="46" t="str">
        <f>VLOOKUP(B256,'1_문헌특성'!D:BF,51,0)</f>
        <v>RT</v>
      </c>
      <c r="M256" s="32" t="s">
        <v>605</v>
      </c>
      <c r="N256" s="49" t="s">
        <v>607</v>
      </c>
      <c r="O256" s="32" t="s">
        <v>602</v>
      </c>
      <c r="Q256" s="32" t="s">
        <v>602</v>
      </c>
      <c r="R256" s="32">
        <v>55</v>
      </c>
      <c r="S256" s="32">
        <v>1</v>
      </c>
      <c r="T256" s="32">
        <v>55</v>
      </c>
      <c r="U256" s="32">
        <v>0</v>
      </c>
    </row>
    <row r="257" spans="1:27" x14ac:dyDescent="0.3">
      <c r="A257" s="32">
        <f>INDEX('1_문헌특성'!B:B, MATCH(B257, '1_문헌특성'!D:D, 0))</f>
        <v>5</v>
      </c>
      <c r="B257" s="32">
        <v>7019</v>
      </c>
      <c r="C257" s="46" t="str">
        <f>VLOOKUP(B257,'1_문헌특성'!D:BF,2,0)</f>
        <v>Vasanthan (2005)</v>
      </c>
      <c r="D257" s="46" t="str">
        <f>VLOOKUP(B257,'1_문헌특성'!D:BF,3,0)</f>
        <v>RCT</v>
      </c>
      <c r="E257" s="46" t="str">
        <f>VLOOKUP(B257,'1_문헌특성'!D:BF,7,0)</f>
        <v>부인종양</v>
      </c>
      <c r="F257" s="46" t="str">
        <f>VLOOKUP(B257,'1_문헌특성'!D:BF,8,0)</f>
        <v>자궁경부암</v>
      </c>
      <c r="G257" s="46" t="str">
        <f>VLOOKUP(B257,'1_문헌특성'!D:BF,9,0)</f>
        <v>자궁경부암(IIB~IVA)</v>
      </c>
      <c r="H257" s="46" t="str">
        <f>VLOOKUP(B257,'1_문헌특성'!D:BF,31,0)</f>
        <v>HT+RT</v>
      </c>
      <c r="I257" s="46" t="str">
        <f>VLOOKUP(B257,'1_문헌특성'!D:BF,38,0)</f>
        <v>Thermotron RF-8(Chennai 센터 기기명), 다른 센터는 기기명 불분명</v>
      </c>
      <c r="J257" s="46" t="str">
        <f>VLOOKUP(B257,'1_문헌특성'!D:BF,43,0)</f>
        <v>방사선 치료 후 시행(immediately after
radiotherapy)</v>
      </c>
      <c r="K257" s="46" t="str">
        <f>VLOOKUP(B257,'1_문헌특성'!D:BF,51,0)</f>
        <v>RT</v>
      </c>
      <c r="M257" s="32" t="s">
        <v>605</v>
      </c>
      <c r="N257" s="49" t="s">
        <v>608</v>
      </c>
      <c r="O257" s="32" t="s">
        <v>602</v>
      </c>
      <c r="Q257" s="32" t="s">
        <v>602</v>
      </c>
      <c r="R257" s="32">
        <v>55</v>
      </c>
      <c r="S257" s="32">
        <v>0</v>
      </c>
      <c r="T257" s="32">
        <v>55</v>
      </c>
      <c r="U257" s="32">
        <v>0</v>
      </c>
      <c r="AA257" s="32" t="s">
        <v>769</v>
      </c>
    </row>
    <row r="258" spans="1:27" x14ac:dyDescent="0.3">
      <c r="A258" s="32">
        <f>INDEX('1_문헌특성'!B:B, MATCH(B258, '1_문헌특성'!D:D, 0))</f>
        <v>5</v>
      </c>
      <c r="B258" s="32">
        <v>7019</v>
      </c>
      <c r="C258" s="46" t="str">
        <f>VLOOKUP(B258,'1_문헌특성'!D:BF,2,0)</f>
        <v>Vasanthan (2005)</v>
      </c>
      <c r="D258" s="46" t="str">
        <f>VLOOKUP(B258,'1_문헌특성'!D:BF,3,0)</f>
        <v>RCT</v>
      </c>
      <c r="E258" s="46" t="str">
        <f>VLOOKUP(B258,'1_문헌특성'!D:BF,7,0)</f>
        <v>부인종양</v>
      </c>
      <c r="F258" s="46" t="str">
        <f>VLOOKUP(B258,'1_문헌특성'!D:BF,8,0)</f>
        <v>자궁경부암</v>
      </c>
      <c r="G258" s="46" t="str">
        <f>VLOOKUP(B258,'1_문헌특성'!D:BF,9,0)</f>
        <v>자궁경부암(IIB~IVA)</v>
      </c>
      <c r="H258" s="46" t="str">
        <f>VLOOKUP(B258,'1_문헌특성'!D:BF,31,0)</f>
        <v>HT+RT</v>
      </c>
      <c r="I258" s="46" t="str">
        <f>VLOOKUP(B258,'1_문헌특성'!D:BF,38,0)</f>
        <v>Thermotron RF-8(Chennai 센터 기기명), 다른 센터는 기기명 불분명</v>
      </c>
      <c r="J258" s="46" t="str">
        <f>VLOOKUP(B258,'1_문헌특성'!D:BF,43,0)</f>
        <v>방사선 치료 후 시행(immediately after
radiotherapy)</v>
      </c>
      <c r="K258" s="46" t="str">
        <f>VLOOKUP(B258,'1_문헌특성'!D:BF,51,0)</f>
        <v>RT</v>
      </c>
      <c r="M258" s="32" t="s">
        <v>609</v>
      </c>
      <c r="N258" s="49" t="s">
        <v>606</v>
      </c>
      <c r="O258" s="32" t="s">
        <v>602</v>
      </c>
      <c r="Q258" s="32" t="s">
        <v>581</v>
      </c>
      <c r="R258" s="32">
        <v>55</v>
      </c>
      <c r="S258" s="32">
        <v>2</v>
      </c>
      <c r="T258" s="32">
        <v>55</v>
      </c>
      <c r="U258" s="32">
        <v>3</v>
      </c>
    </row>
    <row r="259" spans="1:27" x14ac:dyDescent="0.3">
      <c r="A259" s="32">
        <f>INDEX('1_문헌특성'!B:B, MATCH(B259, '1_문헌특성'!D:D, 0))</f>
        <v>5</v>
      </c>
      <c r="B259" s="32">
        <v>7019</v>
      </c>
      <c r="C259" s="46" t="str">
        <f>VLOOKUP(B259,'1_문헌특성'!D:BF,2,0)</f>
        <v>Vasanthan (2005)</v>
      </c>
      <c r="D259" s="46" t="str">
        <f>VLOOKUP(B259,'1_문헌특성'!D:BF,3,0)</f>
        <v>RCT</v>
      </c>
      <c r="E259" s="46" t="str">
        <f>VLOOKUP(B259,'1_문헌특성'!D:BF,7,0)</f>
        <v>부인종양</v>
      </c>
      <c r="F259" s="46" t="str">
        <f>VLOOKUP(B259,'1_문헌특성'!D:BF,8,0)</f>
        <v>자궁경부암</v>
      </c>
      <c r="G259" s="46" t="str">
        <f>VLOOKUP(B259,'1_문헌특성'!D:BF,9,0)</f>
        <v>자궁경부암(IIB~IVA)</v>
      </c>
      <c r="H259" s="46" t="str">
        <f>VLOOKUP(B259,'1_문헌특성'!D:BF,31,0)</f>
        <v>HT+RT</v>
      </c>
      <c r="I259" s="46" t="str">
        <f>VLOOKUP(B259,'1_문헌특성'!D:BF,38,0)</f>
        <v>Thermotron RF-8(Chennai 센터 기기명), 다른 센터는 기기명 불분명</v>
      </c>
      <c r="J259" s="46" t="str">
        <f>VLOOKUP(B259,'1_문헌특성'!D:BF,43,0)</f>
        <v>방사선 치료 후 시행(immediately after
radiotherapy)</v>
      </c>
      <c r="K259" s="46" t="str">
        <f>VLOOKUP(B259,'1_문헌특성'!D:BF,51,0)</f>
        <v>RT</v>
      </c>
      <c r="M259" s="32" t="s">
        <v>609</v>
      </c>
      <c r="N259" s="49" t="s">
        <v>607</v>
      </c>
      <c r="O259" s="32" t="s">
        <v>602</v>
      </c>
      <c r="Q259" s="32" t="s">
        <v>581</v>
      </c>
      <c r="R259" s="32">
        <v>55</v>
      </c>
      <c r="S259" s="32">
        <v>2</v>
      </c>
      <c r="T259" s="32">
        <v>55</v>
      </c>
      <c r="U259" s="32">
        <v>2</v>
      </c>
    </row>
    <row r="260" spans="1:27" x14ac:dyDescent="0.3">
      <c r="A260" s="32">
        <f>INDEX('1_문헌특성'!B:B, MATCH(B260, '1_문헌특성'!D:D, 0))</f>
        <v>5</v>
      </c>
      <c r="B260" s="32">
        <v>7019</v>
      </c>
      <c r="C260" s="46" t="str">
        <f>VLOOKUP(B260,'1_문헌특성'!D:BF,2,0)</f>
        <v>Vasanthan (2005)</v>
      </c>
      <c r="D260" s="46" t="str">
        <f>VLOOKUP(B260,'1_문헌특성'!D:BF,3,0)</f>
        <v>RCT</v>
      </c>
      <c r="E260" s="46" t="str">
        <f>VLOOKUP(B260,'1_문헌특성'!D:BF,7,0)</f>
        <v>부인종양</v>
      </c>
      <c r="F260" s="46" t="str">
        <f>VLOOKUP(B260,'1_문헌특성'!D:BF,8,0)</f>
        <v>자궁경부암</v>
      </c>
      <c r="G260" s="46" t="str">
        <f>VLOOKUP(B260,'1_문헌특성'!D:BF,9,0)</f>
        <v>자궁경부암(IIB~IVA)</v>
      </c>
      <c r="H260" s="46" t="str">
        <f>VLOOKUP(B260,'1_문헌특성'!D:BF,31,0)</f>
        <v>HT+RT</v>
      </c>
      <c r="I260" s="46" t="str">
        <f>VLOOKUP(B260,'1_문헌특성'!D:BF,38,0)</f>
        <v>Thermotron RF-8(Chennai 센터 기기명), 다른 센터는 기기명 불분명</v>
      </c>
      <c r="J260" s="46" t="str">
        <f>VLOOKUP(B260,'1_문헌특성'!D:BF,43,0)</f>
        <v>방사선 치료 후 시행(immediately after
radiotherapy)</v>
      </c>
      <c r="K260" s="46" t="str">
        <f>VLOOKUP(B260,'1_문헌특성'!D:BF,51,0)</f>
        <v>RT</v>
      </c>
      <c r="M260" s="32" t="s">
        <v>609</v>
      </c>
      <c r="N260" s="49" t="s">
        <v>608</v>
      </c>
      <c r="O260" s="32" t="s">
        <v>602</v>
      </c>
      <c r="Q260" s="32" t="s">
        <v>581</v>
      </c>
      <c r="R260" s="32">
        <v>55</v>
      </c>
      <c r="S260" s="32">
        <v>0</v>
      </c>
      <c r="T260" s="32">
        <v>55</v>
      </c>
      <c r="U260" s="32">
        <v>1</v>
      </c>
    </row>
    <row r="261" spans="1:27" x14ac:dyDescent="0.3">
      <c r="A261" s="32">
        <f>INDEX('1_문헌특성'!B:B, MATCH(B261, '1_문헌특성'!D:D, 0))</f>
        <v>7</v>
      </c>
      <c r="B261" s="32">
        <v>3189</v>
      </c>
      <c r="C261" s="46" t="str">
        <f>VLOOKUP(B261,'1_문헌특성'!D:BF,2,0)</f>
        <v>Lee (2017)</v>
      </c>
      <c r="D261" s="46" t="str">
        <f>VLOOKUP(B261,'1_문헌특성'!D:BF,3,0)</f>
        <v>전향적 코호트</v>
      </c>
      <c r="E261" s="46" t="str">
        <f>VLOOKUP(B261,'1_문헌특성'!D:BF,7,0)</f>
        <v>부인종양</v>
      </c>
      <c r="F261" s="46" t="str">
        <f>VLOOKUP(B261,'1_문헌특성'!D:BF,8,0)</f>
        <v>자궁경부암</v>
      </c>
      <c r="G261" s="46" t="str">
        <f>VLOOKUP(B261,'1_문헌특성'!D:BF,9,0)</f>
        <v>재발성 자궁경부암(IB~ⅣA)</v>
      </c>
      <c r="H261" s="46" t="str">
        <f>VLOOKUP(B261,'1_문헌특성'!D:BF,31,0)</f>
        <v>HT+CT</v>
      </c>
      <c r="I261" s="46" t="str">
        <f>VLOOKUP(B261,'1_문헌특성'!D:BF,38,0)</f>
        <v>EHY2000 clinical heating device</v>
      </c>
      <c r="J261" s="46" t="str">
        <f>VLOOKUP(B261,'1_문헌특성'!D:BF,43,0)</f>
        <v>NR</v>
      </c>
      <c r="K261" s="46" t="str">
        <f>VLOOKUP(B261,'1_문헌특성'!D:BF,51,0)</f>
        <v>CT</v>
      </c>
      <c r="M261" s="32" t="s">
        <v>637</v>
      </c>
      <c r="Q261" s="32" t="s">
        <v>642</v>
      </c>
      <c r="R261" s="32">
        <v>18</v>
      </c>
      <c r="S261" s="32">
        <v>9</v>
      </c>
      <c r="T261" s="32">
        <v>20</v>
      </c>
      <c r="U261" s="32">
        <v>4</v>
      </c>
      <c r="V261" s="32">
        <v>4.6100000000000002E-2</v>
      </c>
    </row>
    <row r="262" spans="1:27" x14ac:dyDescent="0.3">
      <c r="A262" s="32">
        <f>INDEX('1_문헌특성'!B:B, MATCH(B262, '1_문헌특성'!D:D, 0))</f>
        <v>7</v>
      </c>
      <c r="B262" s="32">
        <v>3189</v>
      </c>
      <c r="C262" s="46" t="str">
        <f>VLOOKUP(B262,'1_문헌특성'!D:BF,2,0)</f>
        <v>Lee (2017)</v>
      </c>
      <c r="D262" s="46" t="str">
        <f>VLOOKUP(B262,'1_문헌특성'!D:BF,3,0)</f>
        <v>전향적 코호트</v>
      </c>
      <c r="E262" s="46" t="str">
        <f>VLOOKUP(B262,'1_문헌특성'!D:BF,7,0)</f>
        <v>부인종양</v>
      </c>
      <c r="F262" s="46" t="str">
        <f>VLOOKUP(B262,'1_문헌특성'!D:BF,8,0)</f>
        <v>자궁경부암</v>
      </c>
      <c r="G262" s="46" t="str">
        <f>VLOOKUP(B262,'1_문헌특성'!D:BF,9,0)</f>
        <v>재발성 자궁경부암(IB~ⅣA)</v>
      </c>
      <c r="H262" s="46" t="str">
        <f>VLOOKUP(B262,'1_문헌특성'!D:BF,31,0)</f>
        <v>HT+CT</v>
      </c>
      <c r="I262" s="46" t="str">
        <f>VLOOKUP(B262,'1_문헌특성'!D:BF,38,0)</f>
        <v>EHY2000 clinical heating device</v>
      </c>
      <c r="J262" s="46" t="str">
        <f>VLOOKUP(B262,'1_문헌특성'!D:BF,43,0)</f>
        <v>NR</v>
      </c>
      <c r="K262" s="46" t="str">
        <f>VLOOKUP(B262,'1_문헌특성'!D:BF,51,0)</f>
        <v>CT</v>
      </c>
      <c r="M262" s="32" t="s">
        <v>638</v>
      </c>
      <c r="Q262" s="32" t="s">
        <v>643</v>
      </c>
      <c r="R262" s="32">
        <v>18</v>
      </c>
      <c r="S262" s="32">
        <v>2</v>
      </c>
      <c r="T262" s="32">
        <v>20</v>
      </c>
      <c r="U262" s="32">
        <v>3</v>
      </c>
    </row>
    <row r="263" spans="1:27" x14ac:dyDescent="0.3">
      <c r="A263" s="32">
        <f>INDEX('1_문헌특성'!B:B, MATCH(B263, '1_문헌특성'!D:D, 0))</f>
        <v>7</v>
      </c>
      <c r="B263" s="32">
        <v>3189</v>
      </c>
      <c r="C263" s="46" t="str">
        <f>VLOOKUP(B263,'1_문헌특성'!D:BF,2,0)</f>
        <v>Lee (2017)</v>
      </c>
      <c r="D263" s="46" t="str">
        <f>VLOOKUP(B263,'1_문헌특성'!D:BF,3,0)</f>
        <v>전향적 코호트</v>
      </c>
      <c r="E263" s="46" t="str">
        <f>VLOOKUP(B263,'1_문헌특성'!D:BF,7,0)</f>
        <v>부인종양</v>
      </c>
      <c r="F263" s="46" t="str">
        <f>VLOOKUP(B263,'1_문헌특성'!D:BF,8,0)</f>
        <v>자궁경부암</v>
      </c>
      <c r="G263" s="46" t="str">
        <f>VLOOKUP(B263,'1_문헌특성'!D:BF,9,0)</f>
        <v>재발성 자궁경부암(IB~ⅣA)</v>
      </c>
      <c r="H263" s="46" t="str">
        <f>VLOOKUP(B263,'1_문헌특성'!D:BF,31,0)</f>
        <v>HT+CT</v>
      </c>
      <c r="I263" s="46" t="str">
        <f>VLOOKUP(B263,'1_문헌특성'!D:BF,38,0)</f>
        <v>EHY2000 clinical heating device</v>
      </c>
      <c r="J263" s="46" t="str">
        <f>VLOOKUP(B263,'1_문헌특성'!D:BF,43,0)</f>
        <v>NR</v>
      </c>
      <c r="K263" s="46" t="str">
        <f>VLOOKUP(B263,'1_문헌특성'!D:BF,51,0)</f>
        <v>CT</v>
      </c>
      <c r="M263" s="32" t="s">
        <v>639</v>
      </c>
      <c r="Q263" s="32" t="s">
        <v>644</v>
      </c>
      <c r="R263" s="32">
        <v>18</v>
      </c>
      <c r="S263" s="32">
        <v>2</v>
      </c>
      <c r="T263" s="32">
        <v>20</v>
      </c>
      <c r="U263" s="32">
        <v>1</v>
      </c>
    </row>
    <row r="264" spans="1:27" x14ac:dyDescent="0.3">
      <c r="A264" s="32">
        <f>INDEX('1_문헌특성'!B:B, MATCH(B264, '1_문헌특성'!D:D, 0))</f>
        <v>7</v>
      </c>
      <c r="B264" s="32">
        <v>3189</v>
      </c>
      <c r="C264" s="46" t="str">
        <f>VLOOKUP(B264,'1_문헌특성'!D:BF,2,0)</f>
        <v>Lee (2017)</v>
      </c>
      <c r="D264" s="46" t="str">
        <f>VLOOKUP(B264,'1_문헌특성'!D:BF,3,0)</f>
        <v>전향적 코호트</v>
      </c>
      <c r="E264" s="46" t="str">
        <f>VLOOKUP(B264,'1_문헌특성'!D:BF,7,0)</f>
        <v>부인종양</v>
      </c>
      <c r="F264" s="46" t="str">
        <f>VLOOKUP(B264,'1_문헌특성'!D:BF,8,0)</f>
        <v>자궁경부암</v>
      </c>
      <c r="G264" s="46" t="str">
        <f>VLOOKUP(B264,'1_문헌특성'!D:BF,9,0)</f>
        <v>재발성 자궁경부암(IB~ⅣA)</v>
      </c>
      <c r="H264" s="46" t="str">
        <f>VLOOKUP(B264,'1_문헌특성'!D:BF,31,0)</f>
        <v>HT+CT</v>
      </c>
      <c r="I264" s="46" t="str">
        <f>VLOOKUP(B264,'1_문헌특성'!D:BF,38,0)</f>
        <v>EHY2000 clinical heating device</v>
      </c>
      <c r="J264" s="46" t="str">
        <f>VLOOKUP(B264,'1_문헌특성'!D:BF,43,0)</f>
        <v>NR</v>
      </c>
      <c r="K264" s="46" t="str">
        <f>VLOOKUP(B264,'1_문헌특성'!D:BF,51,0)</f>
        <v>CT</v>
      </c>
      <c r="M264" s="32" t="s">
        <v>640</v>
      </c>
      <c r="Q264" s="32" t="s">
        <v>645</v>
      </c>
      <c r="R264" s="32">
        <v>18</v>
      </c>
      <c r="S264" s="32">
        <v>5</v>
      </c>
      <c r="T264" s="32">
        <v>20</v>
      </c>
      <c r="U264" s="32">
        <v>12</v>
      </c>
    </row>
    <row r="265" spans="1:27" x14ac:dyDescent="0.3">
      <c r="A265" s="32">
        <f>INDEX('1_문헌특성'!B:B, MATCH(B265, '1_문헌특성'!D:D, 0))</f>
        <v>7</v>
      </c>
      <c r="B265" s="32">
        <v>3189</v>
      </c>
      <c r="C265" s="46" t="str">
        <f>VLOOKUP(B265,'1_문헌특성'!D:BF,2,0)</f>
        <v>Lee (2017)</v>
      </c>
      <c r="D265" s="46" t="str">
        <f>VLOOKUP(B265,'1_문헌특성'!D:BF,3,0)</f>
        <v>전향적 코호트</v>
      </c>
      <c r="E265" s="46" t="str">
        <f>VLOOKUP(B265,'1_문헌특성'!D:BF,7,0)</f>
        <v>부인종양</v>
      </c>
      <c r="F265" s="46" t="str">
        <f>VLOOKUP(B265,'1_문헌특성'!D:BF,8,0)</f>
        <v>자궁경부암</v>
      </c>
      <c r="G265" s="46" t="str">
        <f>VLOOKUP(B265,'1_문헌특성'!D:BF,9,0)</f>
        <v>재발성 자궁경부암(IB~ⅣA)</v>
      </c>
      <c r="H265" s="46" t="str">
        <f>VLOOKUP(B265,'1_문헌특성'!D:BF,31,0)</f>
        <v>HT+CT</v>
      </c>
      <c r="I265" s="46" t="str">
        <f>VLOOKUP(B265,'1_문헌특성'!D:BF,38,0)</f>
        <v>EHY2000 clinical heating device</v>
      </c>
      <c r="J265" s="46" t="str">
        <f>VLOOKUP(B265,'1_문헌특성'!D:BF,43,0)</f>
        <v>NR</v>
      </c>
      <c r="K265" s="46" t="str">
        <f>VLOOKUP(B265,'1_문헌특성'!D:BF,51,0)</f>
        <v>CT</v>
      </c>
      <c r="M265" s="32" t="s">
        <v>637</v>
      </c>
      <c r="Q265" s="32" t="s">
        <v>646</v>
      </c>
      <c r="R265" s="32">
        <v>18</v>
      </c>
      <c r="S265" s="32">
        <v>9</v>
      </c>
      <c r="T265" s="32">
        <v>20</v>
      </c>
      <c r="U265" s="32">
        <v>3</v>
      </c>
      <c r="V265" s="32">
        <v>2.18E-2</v>
      </c>
    </row>
    <row r="266" spans="1:27" x14ac:dyDescent="0.3">
      <c r="A266" s="32">
        <f>INDEX('1_문헌특성'!B:B, MATCH(B266, '1_문헌특성'!D:D, 0))</f>
        <v>7</v>
      </c>
      <c r="B266" s="32">
        <v>3189</v>
      </c>
      <c r="C266" s="46" t="str">
        <f>VLOOKUP(B266,'1_문헌특성'!D:BF,2,0)</f>
        <v>Lee (2017)</v>
      </c>
      <c r="D266" s="46" t="str">
        <f>VLOOKUP(B266,'1_문헌특성'!D:BF,3,0)</f>
        <v>전향적 코호트</v>
      </c>
      <c r="E266" s="46" t="str">
        <f>VLOOKUP(B266,'1_문헌특성'!D:BF,7,0)</f>
        <v>부인종양</v>
      </c>
      <c r="F266" s="46" t="str">
        <f>VLOOKUP(B266,'1_문헌특성'!D:BF,8,0)</f>
        <v>자궁경부암</v>
      </c>
      <c r="G266" s="46" t="str">
        <f>VLOOKUP(B266,'1_문헌특성'!D:BF,9,0)</f>
        <v>재발성 자궁경부암(IB~ⅣA)</v>
      </c>
      <c r="H266" s="46" t="str">
        <f>VLOOKUP(B266,'1_문헌특성'!D:BF,31,0)</f>
        <v>HT+CT</v>
      </c>
      <c r="I266" s="46" t="str">
        <f>VLOOKUP(B266,'1_문헌특성'!D:BF,38,0)</f>
        <v>EHY2000 clinical heating device</v>
      </c>
      <c r="J266" s="46" t="str">
        <f>VLOOKUP(B266,'1_문헌특성'!D:BF,43,0)</f>
        <v>NR</v>
      </c>
      <c r="K266" s="46" t="str">
        <f>VLOOKUP(B266,'1_문헌특성'!D:BF,51,0)</f>
        <v>CT</v>
      </c>
      <c r="M266" s="32" t="s">
        <v>638</v>
      </c>
      <c r="Q266" s="32" t="s">
        <v>646</v>
      </c>
      <c r="R266" s="32">
        <v>18</v>
      </c>
      <c r="S266" s="32">
        <v>2</v>
      </c>
      <c r="T266" s="32">
        <v>20</v>
      </c>
      <c r="U266" s="32">
        <v>3</v>
      </c>
    </row>
    <row r="267" spans="1:27" x14ac:dyDescent="0.3">
      <c r="A267" s="32">
        <f>INDEX('1_문헌특성'!B:B, MATCH(B267, '1_문헌특성'!D:D, 0))</f>
        <v>7</v>
      </c>
      <c r="B267" s="32">
        <v>3189</v>
      </c>
      <c r="C267" s="46" t="str">
        <f>VLOOKUP(B267,'1_문헌특성'!D:BF,2,0)</f>
        <v>Lee (2017)</v>
      </c>
      <c r="D267" s="46" t="str">
        <f>VLOOKUP(B267,'1_문헌특성'!D:BF,3,0)</f>
        <v>전향적 코호트</v>
      </c>
      <c r="E267" s="46" t="str">
        <f>VLOOKUP(B267,'1_문헌특성'!D:BF,7,0)</f>
        <v>부인종양</v>
      </c>
      <c r="F267" s="46" t="str">
        <f>VLOOKUP(B267,'1_문헌특성'!D:BF,8,0)</f>
        <v>자궁경부암</v>
      </c>
      <c r="G267" s="46" t="str">
        <f>VLOOKUP(B267,'1_문헌특성'!D:BF,9,0)</f>
        <v>재발성 자궁경부암(IB~ⅣA)</v>
      </c>
      <c r="H267" s="46" t="str">
        <f>VLOOKUP(B267,'1_문헌특성'!D:BF,31,0)</f>
        <v>HT+CT</v>
      </c>
      <c r="I267" s="46" t="str">
        <f>VLOOKUP(B267,'1_문헌특성'!D:BF,38,0)</f>
        <v>EHY2000 clinical heating device</v>
      </c>
      <c r="J267" s="46" t="str">
        <f>VLOOKUP(B267,'1_문헌특성'!D:BF,43,0)</f>
        <v>NR</v>
      </c>
      <c r="K267" s="46" t="str">
        <f>VLOOKUP(B267,'1_문헌특성'!D:BF,51,0)</f>
        <v>CT</v>
      </c>
      <c r="M267" s="32" t="s">
        <v>639</v>
      </c>
      <c r="Q267" s="32" t="s">
        <v>646</v>
      </c>
      <c r="R267" s="32">
        <v>18</v>
      </c>
      <c r="S267" s="32">
        <v>2</v>
      </c>
      <c r="T267" s="32">
        <v>20</v>
      </c>
      <c r="U267" s="32">
        <v>1</v>
      </c>
    </row>
    <row r="268" spans="1:27" x14ac:dyDescent="0.3">
      <c r="A268" s="32">
        <f>INDEX('1_문헌특성'!B:B, MATCH(B268, '1_문헌특성'!D:D, 0))</f>
        <v>7</v>
      </c>
      <c r="B268" s="32">
        <v>3189</v>
      </c>
      <c r="C268" s="46" t="str">
        <f>VLOOKUP(B268,'1_문헌특성'!D:BF,2,0)</f>
        <v>Lee (2017)</v>
      </c>
      <c r="D268" s="46" t="str">
        <f>VLOOKUP(B268,'1_문헌특성'!D:BF,3,0)</f>
        <v>전향적 코호트</v>
      </c>
      <c r="E268" s="46" t="str">
        <f>VLOOKUP(B268,'1_문헌특성'!D:BF,7,0)</f>
        <v>부인종양</v>
      </c>
      <c r="F268" s="46" t="str">
        <f>VLOOKUP(B268,'1_문헌특성'!D:BF,8,0)</f>
        <v>자궁경부암</v>
      </c>
      <c r="G268" s="46" t="str">
        <f>VLOOKUP(B268,'1_문헌특성'!D:BF,9,0)</f>
        <v>재발성 자궁경부암(IB~ⅣA)</v>
      </c>
      <c r="H268" s="46" t="str">
        <f>VLOOKUP(B268,'1_문헌특성'!D:BF,31,0)</f>
        <v>HT+CT</v>
      </c>
      <c r="I268" s="46" t="str">
        <f>VLOOKUP(B268,'1_문헌특성'!D:BF,38,0)</f>
        <v>EHY2000 clinical heating device</v>
      </c>
      <c r="J268" s="46" t="str">
        <f>VLOOKUP(B268,'1_문헌특성'!D:BF,43,0)</f>
        <v>NR</v>
      </c>
      <c r="K268" s="46" t="str">
        <f>VLOOKUP(B268,'1_문헌특성'!D:BF,51,0)</f>
        <v>CT</v>
      </c>
      <c r="M268" s="32" t="s">
        <v>640</v>
      </c>
      <c r="Q268" s="32" t="s">
        <v>646</v>
      </c>
      <c r="R268" s="32">
        <v>18</v>
      </c>
      <c r="S268" s="32">
        <v>5</v>
      </c>
      <c r="T268" s="32">
        <v>20</v>
      </c>
      <c r="U268" s="32">
        <v>13</v>
      </c>
    </row>
    <row r="269" spans="1:27" x14ac:dyDescent="0.3">
      <c r="A269" s="32">
        <f>INDEX('1_문헌특성'!B:B, MATCH(B269, '1_문헌특성'!D:D, 0))</f>
        <v>7</v>
      </c>
      <c r="B269" s="32">
        <v>3189</v>
      </c>
      <c r="C269" s="46" t="str">
        <f>VLOOKUP(B269,'1_문헌특성'!D:BF,2,0)</f>
        <v>Lee (2017)</v>
      </c>
      <c r="D269" s="46" t="str">
        <f>VLOOKUP(B269,'1_문헌특성'!D:BF,3,0)</f>
        <v>전향적 코호트</v>
      </c>
      <c r="E269" s="46" t="str">
        <f>VLOOKUP(B269,'1_문헌특성'!D:BF,7,0)</f>
        <v>부인종양</v>
      </c>
      <c r="F269" s="46" t="str">
        <f>VLOOKUP(B269,'1_문헌특성'!D:BF,8,0)</f>
        <v>자궁경부암</v>
      </c>
      <c r="G269" s="46" t="str">
        <f>VLOOKUP(B269,'1_문헌특성'!D:BF,9,0)</f>
        <v>재발성 자궁경부암(IB~ⅣA)</v>
      </c>
      <c r="H269" s="46" t="str">
        <f>VLOOKUP(B269,'1_문헌특성'!D:BF,31,0)</f>
        <v>HT+CT</v>
      </c>
      <c r="I269" s="46" t="str">
        <f>VLOOKUP(B269,'1_문헌특성'!D:BF,38,0)</f>
        <v>EHY2000 clinical heating device</v>
      </c>
      <c r="J269" s="46" t="str">
        <f>VLOOKUP(B269,'1_문헌특성'!D:BF,43,0)</f>
        <v>NR</v>
      </c>
      <c r="K269" s="46" t="str">
        <f>VLOOKUP(B269,'1_문헌특성'!D:BF,51,0)</f>
        <v>CT</v>
      </c>
      <c r="M269" s="32" t="s">
        <v>647</v>
      </c>
      <c r="Q269" s="32" t="s">
        <v>646</v>
      </c>
      <c r="R269" s="32">
        <v>18</v>
      </c>
      <c r="S269" s="32" t="s">
        <v>630</v>
      </c>
      <c r="T269" s="32">
        <v>20</v>
      </c>
      <c r="U269" s="32" t="s">
        <v>630</v>
      </c>
      <c r="V269" s="32">
        <v>0.23499999999999999</v>
      </c>
      <c r="AA269" s="32" t="s">
        <v>648</v>
      </c>
    </row>
    <row r="270" spans="1:27" x14ac:dyDescent="0.3">
      <c r="A270" s="32">
        <f>INDEX('1_문헌특성'!B:B, MATCH(B270, '1_문헌특성'!D:D, 0))</f>
        <v>7</v>
      </c>
      <c r="B270" s="32">
        <v>3189</v>
      </c>
      <c r="C270" s="46" t="str">
        <f>VLOOKUP(B270,'1_문헌특성'!D:BF,2,0)</f>
        <v>Lee (2017)</v>
      </c>
      <c r="D270" s="46" t="str">
        <f>VLOOKUP(B270,'1_문헌특성'!D:BF,3,0)</f>
        <v>전향적 코호트</v>
      </c>
      <c r="E270" s="46" t="str">
        <f>VLOOKUP(B270,'1_문헌특성'!D:BF,7,0)</f>
        <v>부인종양</v>
      </c>
      <c r="F270" s="46" t="str">
        <f>VLOOKUP(B270,'1_문헌특성'!D:BF,8,0)</f>
        <v>자궁경부암</v>
      </c>
      <c r="G270" s="46" t="str">
        <f>VLOOKUP(B270,'1_문헌특성'!D:BF,9,0)</f>
        <v>재발성 자궁경부암(IB~ⅣA)</v>
      </c>
      <c r="H270" s="46" t="str">
        <f>VLOOKUP(B270,'1_문헌특성'!D:BF,31,0)</f>
        <v>HT+CT</v>
      </c>
      <c r="I270" s="46" t="str">
        <f>VLOOKUP(B270,'1_문헌특성'!D:BF,38,0)</f>
        <v>EHY2000 clinical heating device</v>
      </c>
      <c r="J270" s="46" t="str">
        <f>VLOOKUP(B270,'1_문헌특성'!D:BF,43,0)</f>
        <v>NR</v>
      </c>
      <c r="K270" s="46" t="str">
        <f>VLOOKUP(B270,'1_문헌특성'!D:BF,51,0)</f>
        <v>CT</v>
      </c>
      <c r="M270" s="32" t="s">
        <v>649</v>
      </c>
      <c r="Q270" s="32" t="s">
        <v>646</v>
      </c>
      <c r="R270" s="32">
        <v>18</v>
      </c>
      <c r="S270" s="32" t="s">
        <v>204</v>
      </c>
      <c r="T270" s="32">
        <v>20</v>
      </c>
      <c r="U270" s="32" t="s">
        <v>204</v>
      </c>
      <c r="AA270" s="32" t="s">
        <v>650</v>
      </c>
    </row>
    <row r="271" spans="1:27" x14ac:dyDescent="0.3">
      <c r="A271" s="32">
        <f>INDEX('1_문헌특성'!B:B, MATCH(B271, '1_문헌특성'!D:D, 0))</f>
        <v>7</v>
      </c>
      <c r="B271" s="32">
        <v>3189</v>
      </c>
      <c r="C271" s="46" t="str">
        <f>VLOOKUP(B271,'1_문헌특성'!D:BF,2,0)</f>
        <v>Lee (2017)</v>
      </c>
      <c r="D271" s="46" t="str">
        <f>VLOOKUP(B271,'1_문헌특성'!D:BF,3,0)</f>
        <v>전향적 코호트</v>
      </c>
      <c r="E271" s="46" t="str">
        <f>VLOOKUP(B271,'1_문헌특성'!D:BF,7,0)</f>
        <v>부인종양</v>
      </c>
      <c r="F271" s="46" t="str">
        <f>VLOOKUP(B271,'1_문헌특성'!D:BF,8,0)</f>
        <v>자궁경부암</v>
      </c>
      <c r="G271" s="46" t="str">
        <f>VLOOKUP(B271,'1_문헌특성'!D:BF,9,0)</f>
        <v>재발성 자궁경부암(IB~ⅣA)</v>
      </c>
      <c r="H271" s="46" t="str">
        <f>VLOOKUP(B271,'1_문헌특성'!D:BF,31,0)</f>
        <v>HT+CT</v>
      </c>
      <c r="I271" s="46" t="str">
        <f>VLOOKUP(B271,'1_문헌특성'!D:BF,38,0)</f>
        <v>EHY2000 clinical heating device</v>
      </c>
      <c r="J271" s="46" t="str">
        <f>VLOOKUP(B271,'1_문헌특성'!D:BF,43,0)</f>
        <v>NR</v>
      </c>
      <c r="K271" s="46" t="str">
        <f>VLOOKUP(B271,'1_문헌특성'!D:BF,51,0)</f>
        <v>CT</v>
      </c>
      <c r="M271" s="32" t="s">
        <v>651</v>
      </c>
      <c r="Q271" s="32" t="s">
        <v>646</v>
      </c>
      <c r="R271" s="32">
        <v>18</v>
      </c>
      <c r="S271" s="32">
        <v>0</v>
      </c>
      <c r="T271" s="32">
        <v>20</v>
      </c>
      <c r="U271" s="32">
        <v>0</v>
      </c>
      <c r="AA271" s="32" t="s">
        <v>652</v>
      </c>
    </row>
    <row r="272" spans="1:27" x14ac:dyDescent="0.3">
      <c r="A272" s="32">
        <f>INDEX('1_문헌특성'!B:B, MATCH(B272, '1_문헌특성'!D:D, 0))</f>
        <v>7</v>
      </c>
      <c r="B272" s="32">
        <v>3189</v>
      </c>
      <c r="C272" s="46" t="str">
        <f>VLOOKUP(B272,'1_문헌특성'!D:BF,2,0)</f>
        <v>Lee (2017)</v>
      </c>
      <c r="D272" s="46" t="str">
        <f>VLOOKUP(B272,'1_문헌특성'!D:BF,3,0)</f>
        <v>전향적 코호트</v>
      </c>
      <c r="E272" s="46" t="str">
        <f>VLOOKUP(B272,'1_문헌특성'!D:BF,7,0)</f>
        <v>부인종양</v>
      </c>
      <c r="F272" s="46" t="str">
        <f>VLOOKUP(B272,'1_문헌특성'!D:BF,8,0)</f>
        <v>자궁경부암</v>
      </c>
      <c r="G272" s="46" t="str">
        <f>VLOOKUP(B272,'1_문헌특성'!D:BF,9,0)</f>
        <v>재발성 자궁경부암(IB~ⅣA)</v>
      </c>
      <c r="H272" s="46" t="str">
        <f>VLOOKUP(B272,'1_문헌특성'!D:BF,31,0)</f>
        <v>HT+CT</v>
      </c>
      <c r="I272" s="46" t="str">
        <f>VLOOKUP(B272,'1_문헌특성'!D:BF,38,0)</f>
        <v>EHY2000 clinical heating device</v>
      </c>
      <c r="J272" s="46" t="str">
        <f>VLOOKUP(B272,'1_문헌특성'!D:BF,43,0)</f>
        <v>NR</v>
      </c>
      <c r="K272" s="46" t="str">
        <f>VLOOKUP(B272,'1_문헌특성'!D:BF,51,0)</f>
        <v>CT</v>
      </c>
      <c r="M272" s="32" t="s">
        <v>653</v>
      </c>
      <c r="Q272" s="32" t="s">
        <v>646</v>
      </c>
      <c r="R272" s="32">
        <v>18</v>
      </c>
      <c r="S272" s="32">
        <v>8</v>
      </c>
      <c r="T272" s="32">
        <v>20</v>
      </c>
      <c r="U272" s="32" t="s">
        <v>630</v>
      </c>
    </row>
    <row r="273" spans="1:27" x14ac:dyDescent="0.3">
      <c r="A273" s="32">
        <f>INDEX('1_문헌특성'!B:B, MATCH(B273, '1_문헌특성'!D:D, 0))</f>
        <v>7</v>
      </c>
      <c r="B273" s="32">
        <v>3189</v>
      </c>
      <c r="C273" s="46" t="str">
        <f>VLOOKUP(B273,'1_문헌특성'!D:BF,2,0)</f>
        <v>Lee (2017)</v>
      </c>
      <c r="D273" s="46" t="str">
        <f>VLOOKUP(B273,'1_문헌특성'!D:BF,3,0)</f>
        <v>전향적 코호트</v>
      </c>
      <c r="E273" s="46" t="str">
        <f>VLOOKUP(B273,'1_문헌특성'!D:BF,7,0)</f>
        <v>부인종양</v>
      </c>
      <c r="F273" s="46" t="str">
        <f>VLOOKUP(B273,'1_문헌특성'!D:BF,8,0)</f>
        <v>자궁경부암</v>
      </c>
      <c r="G273" s="46" t="str">
        <f>VLOOKUP(B273,'1_문헌특성'!D:BF,9,0)</f>
        <v>재발성 자궁경부암(IB~ⅣA)</v>
      </c>
      <c r="H273" s="46" t="str">
        <f>VLOOKUP(B273,'1_문헌특성'!D:BF,31,0)</f>
        <v>HT+CT</v>
      </c>
      <c r="I273" s="46" t="str">
        <f>VLOOKUP(B273,'1_문헌특성'!D:BF,38,0)</f>
        <v>EHY2000 clinical heating device</v>
      </c>
      <c r="J273" s="46" t="str">
        <f>VLOOKUP(B273,'1_문헌특성'!D:BF,43,0)</f>
        <v>NR</v>
      </c>
      <c r="K273" s="46" t="str">
        <f>VLOOKUP(B273,'1_문헌특성'!D:BF,51,0)</f>
        <v>CT</v>
      </c>
      <c r="M273" s="32" t="s">
        <v>655</v>
      </c>
      <c r="Q273" s="32" t="s">
        <v>697</v>
      </c>
      <c r="R273" s="32">
        <v>18</v>
      </c>
      <c r="S273" s="32">
        <v>0</v>
      </c>
      <c r="T273" s="32">
        <v>20</v>
      </c>
      <c r="U273" s="32" t="s">
        <v>630</v>
      </c>
      <c r="AA273" s="32" t="s">
        <v>654</v>
      </c>
    </row>
    <row r="274" spans="1:27" x14ac:dyDescent="0.3">
      <c r="A274" s="32">
        <f>INDEX('1_문헌특성'!B:B, MATCH(B274, '1_문헌특성'!D:D, 0))</f>
        <v>8</v>
      </c>
      <c r="B274" s="32">
        <v>16480</v>
      </c>
      <c r="C274" s="46" t="str">
        <f>VLOOKUP(B274,'1_문헌특성'!D:BF,2,0)</f>
        <v>He (2017)</v>
      </c>
      <c r="D274" s="46" t="str">
        <f>VLOOKUP(B274,'1_문헌특성'!D:BF,3,0)</f>
        <v>RCT</v>
      </c>
      <c r="E274" s="46" t="str">
        <f>VLOOKUP(B274,'1_문헌특성'!D:BF,7,0)</f>
        <v>부인종양</v>
      </c>
      <c r="F274" s="46" t="str">
        <f>VLOOKUP(B274,'1_문헌특성'!D:BF,8,0)</f>
        <v>난소암</v>
      </c>
      <c r="G274" s="46" t="str">
        <f>VLOOKUP(B274,'1_문헌특성'!D:BF,9,0)</f>
        <v>진행성 난소암(IIIC~IV)</v>
      </c>
      <c r="H274" s="46" t="str">
        <f>VLOOKUP(B274,'1_문헌특성'!D:BF,31,0)</f>
        <v>HT+CT</v>
      </c>
      <c r="I274" s="46" t="str">
        <f>VLOOKUP(B274,'1_문헌특성'!D:BF,38,0)</f>
        <v>BSD-2000 Hyperthermia System</v>
      </c>
      <c r="J274" s="46" t="str">
        <f>VLOOKUP(B274,'1_문헌특성'!D:BF,43,0)</f>
        <v>화학요법 뒤 30분 후, 3일뒤 시행</v>
      </c>
      <c r="K274" s="46" t="str">
        <f>VLOOKUP(B274,'1_문헌특성'!D:BF,51,0)</f>
        <v>CT</v>
      </c>
      <c r="M274" s="32" t="s">
        <v>671</v>
      </c>
      <c r="Q274" s="32" t="s">
        <v>697</v>
      </c>
      <c r="R274" s="32">
        <v>24</v>
      </c>
      <c r="S274" s="32">
        <v>0</v>
      </c>
      <c r="T274" s="32">
        <v>24</v>
      </c>
      <c r="U274" s="32">
        <v>0</v>
      </c>
      <c r="AA274" s="32" t="s">
        <v>673</v>
      </c>
    </row>
    <row r="275" spans="1:27" x14ac:dyDescent="0.3">
      <c r="A275" s="32">
        <f>INDEX('1_문헌특성'!B:B, MATCH(B275, '1_문헌특성'!D:D, 0))</f>
        <v>8</v>
      </c>
      <c r="B275" s="32">
        <v>16480</v>
      </c>
      <c r="C275" s="46" t="str">
        <f>VLOOKUP(B275,'1_문헌특성'!D:BF,2,0)</f>
        <v>He (2017)</v>
      </c>
      <c r="D275" s="46" t="str">
        <f>VLOOKUP(B275,'1_문헌특성'!D:BF,3,0)</f>
        <v>RCT</v>
      </c>
      <c r="E275" s="46" t="str">
        <f>VLOOKUP(B275,'1_문헌특성'!D:BF,7,0)</f>
        <v>부인종양</v>
      </c>
      <c r="F275" s="46" t="str">
        <f>VLOOKUP(B275,'1_문헌특성'!D:BF,8,0)</f>
        <v>난소암</v>
      </c>
      <c r="G275" s="46" t="str">
        <f>VLOOKUP(B275,'1_문헌특성'!D:BF,9,0)</f>
        <v>진행성 난소암(IIIC~IV)</v>
      </c>
      <c r="H275" s="46" t="str">
        <f>VLOOKUP(B275,'1_문헌특성'!D:BF,31,0)</f>
        <v>HT+CT</v>
      </c>
      <c r="I275" s="46" t="str">
        <f>VLOOKUP(B275,'1_문헌특성'!D:BF,38,0)</f>
        <v>BSD-2000 Hyperthermia System</v>
      </c>
      <c r="J275" s="46" t="str">
        <f>VLOOKUP(B275,'1_문헌특성'!D:BF,43,0)</f>
        <v>화학요법 뒤 30분 후, 3일뒤 시행</v>
      </c>
      <c r="K275" s="46" t="str">
        <f>VLOOKUP(B275,'1_문헌특성'!D:BF,51,0)</f>
        <v>CT</v>
      </c>
      <c r="M275" s="32" t="s">
        <v>677</v>
      </c>
      <c r="Q275" s="32" t="s">
        <v>697</v>
      </c>
      <c r="R275" s="32">
        <v>24</v>
      </c>
      <c r="S275" s="32" t="s">
        <v>674</v>
      </c>
      <c r="T275" s="32">
        <v>24</v>
      </c>
      <c r="U275" s="32" t="s">
        <v>674</v>
      </c>
      <c r="V275" s="32" t="s">
        <v>675</v>
      </c>
      <c r="AA275" s="32" t="s">
        <v>676</v>
      </c>
    </row>
    <row r="276" spans="1:27" x14ac:dyDescent="0.3">
      <c r="A276" s="32">
        <f>INDEX('1_문헌특성'!B:B, MATCH(B276, '1_문헌특성'!D:D, 0))</f>
        <v>8</v>
      </c>
      <c r="B276" s="32">
        <v>16480</v>
      </c>
      <c r="C276" s="46" t="str">
        <f>VLOOKUP(B276,'1_문헌특성'!D:BF,2,0)</f>
        <v>He (2017)</v>
      </c>
      <c r="D276" s="46" t="str">
        <f>VLOOKUP(B276,'1_문헌특성'!D:BF,3,0)</f>
        <v>RCT</v>
      </c>
      <c r="E276" s="46" t="str">
        <f>VLOOKUP(B276,'1_문헌특성'!D:BF,7,0)</f>
        <v>부인종양</v>
      </c>
      <c r="F276" s="46" t="str">
        <f>VLOOKUP(B276,'1_문헌특성'!D:BF,8,0)</f>
        <v>난소암</v>
      </c>
      <c r="G276" s="46" t="str">
        <f>VLOOKUP(B276,'1_문헌특성'!D:BF,9,0)</f>
        <v>진행성 난소암(IIIC~IV)</v>
      </c>
      <c r="H276" s="46" t="str">
        <f>VLOOKUP(B276,'1_문헌특성'!D:BF,31,0)</f>
        <v>HT+CT</v>
      </c>
      <c r="I276" s="46" t="str">
        <f>VLOOKUP(B276,'1_문헌특성'!D:BF,38,0)</f>
        <v>BSD-2000 Hyperthermia System</v>
      </c>
      <c r="J276" s="46" t="str">
        <f>VLOOKUP(B276,'1_문헌특성'!D:BF,43,0)</f>
        <v>화학요법 뒤 30분 후, 3일뒤 시행</v>
      </c>
      <c r="K276" s="46" t="str">
        <f>VLOOKUP(B276,'1_문헌특성'!D:BF,51,0)</f>
        <v>CT</v>
      </c>
      <c r="M276" s="32" t="s">
        <v>678</v>
      </c>
      <c r="Q276" s="32" t="s">
        <v>697</v>
      </c>
      <c r="R276" s="32">
        <v>24</v>
      </c>
      <c r="S276" s="32">
        <v>14</v>
      </c>
      <c r="T276" s="32">
        <v>24</v>
      </c>
      <c r="U276" s="32">
        <v>11</v>
      </c>
    </row>
    <row r="277" spans="1:27" s="51" customFormat="1" x14ac:dyDescent="0.3">
      <c r="A277" s="32">
        <f>INDEX('1_문헌특성'!B:B, MATCH(B277, '1_문헌특성'!D:D, 0))</f>
        <v>8</v>
      </c>
      <c r="B277" s="32">
        <v>16480</v>
      </c>
      <c r="C277" s="39" t="str">
        <f>VLOOKUP(B277,'1_문헌특성'!D:BF,2,0)</f>
        <v>He (2017)</v>
      </c>
      <c r="D277" s="39" t="str">
        <f>VLOOKUP(B277,'1_문헌특성'!D:BF,3,0)</f>
        <v>RCT</v>
      </c>
      <c r="E277" s="39" t="str">
        <f>VLOOKUP(B277,'1_문헌특성'!D:BF,7,0)</f>
        <v>부인종양</v>
      </c>
      <c r="F277" s="39" t="str">
        <f>VLOOKUP(B277,'1_문헌특성'!D:BF,8,0)</f>
        <v>난소암</v>
      </c>
      <c r="G277" s="39" t="str">
        <f>VLOOKUP(B277,'1_문헌특성'!D:BF,9,0)</f>
        <v>진행성 난소암(IIIC~IV)</v>
      </c>
      <c r="H277" s="39" t="str">
        <f>VLOOKUP(B277,'1_문헌특성'!D:BF,31,0)</f>
        <v>HT+CT</v>
      </c>
      <c r="I277" s="39" t="str">
        <f>VLOOKUP(B277,'1_문헌특성'!D:BF,38,0)</f>
        <v>BSD-2000 Hyperthermia System</v>
      </c>
      <c r="J277" s="39" t="str">
        <f>VLOOKUP(B277,'1_문헌특성'!D:BF,43,0)</f>
        <v>화학요법 뒤 30분 후, 3일뒤 시행</v>
      </c>
      <c r="K277" s="39" t="str">
        <f>VLOOKUP(B277,'1_문헌특성'!D:BF,51,0)</f>
        <v>CT</v>
      </c>
      <c r="M277" s="51" t="s">
        <v>679</v>
      </c>
      <c r="Q277" s="32" t="s">
        <v>697</v>
      </c>
      <c r="R277" s="51">
        <v>24</v>
      </c>
      <c r="S277" s="51">
        <v>0</v>
      </c>
      <c r="T277" s="51">
        <v>24</v>
      </c>
      <c r="U277" s="51">
        <v>0</v>
      </c>
      <c r="AA277" s="51" t="s">
        <v>680</v>
      </c>
    </row>
    <row r="278" spans="1:27" s="51" customFormat="1" x14ac:dyDescent="0.3">
      <c r="A278" s="32">
        <f>INDEX('1_문헌특성'!B:B, MATCH(B278, '1_문헌특성'!D:D, 0))</f>
        <v>8</v>
      </c>
      <c r="B278" s="32">
        <v>16480</v>
      </c>
      <c r="C278" s="39" t="str">
        <f>VLOOKUP(B278,'1_문헌특성'!D:BF,2,0)</f>
        <v>He (2017)</v>
      </c>
      <c r="D278" s="39" t="str">
        <f>VLOOKUP(B278,'1_문헌특성'!D:BF,3,0)</f>
        <v>RCT</v>
      </c>
      <c r="E278" s="39" t="str">
        <f>VLOOKUP(B278,'1_문헌특성'!D:BF,7,0)</f>
        <v>부인종양</v>
      </c>
      <c r="F278" s="39" t="str">
        <f>VLOOKUP(B278,'1_문헌특성'!D:BF,8,0)</f>
        <v>난소암</v>
      </c>
      <c r="G278" s="39" t="str">
        <f>VLOOKUP(B278,'1_문헌특성'!D:BF,9,0)</f>
        <v>진행성 난소암(IIIC~IV)</v>
      </c>
      <c r="H278" s="39" t="str">
        <f>VLOOKUP(B278,'1_문헌특성'!D:BF,31,0)</f>
        <v>HT+CT</v>
      </c>
      <c r="I278" s="39" t="str">
        <f>VLOOKUP(B278,'1_문헌특성'!D:BF,38,0)</f>
        <v>BSD-2000 Hyperthermia System</v>
      </c>
      <c r="J278" s="39" t="str">
        <f>VLOOKUP(B278,'1_문헌특성'!D:BF,43,0)</f>
        <v>화학요법 뒤 30분 후, 3일뒤 시행</v>
      </c>
      <c r="K278" s="39" t="str">
        <f>VLOOKUP(B278,'1_문헌특성'!D:BF,51,0)</f>
        <v>CT</v>
      </c>
      <c r="M278" s="51" t="s">
        <v>681</v>
      </c>
      <c r="Q278" s="32" t="s">
        <v>697</v>
      </c>
      <c r="R278" s="51">
        <v>24</v>
      </c>
      <c r="S278" s="51" t="s">
        <v>674</v>
      </c>
      <c r="T278" s="51">
        <v>24</v>
      </c>
      <c r="U278" s="51" t="s">
        <v>674</v>
      </c>
      <c r="AA278" s="51" t="s">
        <v>682</v>
      </c>
    </row>
    <row r="279" spans="1:27" s="51" customFormat="1" x14ac:dyDescent="0.3">
      <c r="A279" s="32">
        <f>INDEX('1_문헌특성'!B:B, MATCH(B279, '1_문헌특성'!D:D, 0))</f>
        <v>8</v>
      </c>
      <c r="B279" s="32">
        <v>16480</v>
      </c>
      <c r="C279" s="39" t="str">
        <f>VLOOKUP(B279,'1_문헌특성'!D:BF,2,0)</f>
        <v>He (2017)</v>
      </c>
      <c r="D279" s="39" t="str">
        <f>VLOOKUP(B279,'1_문헌특성'!D:BF,3,0)</f>
        <v>RCT</v>
      </c>
      <c r="E279" s="39" t="str">
        <f>VLOOKUP(B279,'1_문헌특성'!D:BF,7,0)</f>
        <v>부인종양</v>
      </c>
      <c r="F279" s="39" t="str">
        <f>VLOOKUP(B279,'1_문헌특성'!D:BF,8,0)</f>
        <v>난소암</v>
      </c>
      <c r="G279" s="39" t="str">
        <f>VLOOKUP(B279,'1_문헌특성'!D:BF,9,0)</f>
        <v>진행성 난소암(IIIC~IV)</v>
      </c>
      <c r="H279" s="39" t="str">
        <f>VLOOKUP(B279,'1_문헌특성'!D:BF,31,0)</f>
        <v>HT+CT</v>
      </c>
      <c r="I279" s="39" t="str">
        <f>VLOOKUP(B279,'1_문헌특성'!D:BF,38,0)</f>
        <v>BSD-2000 Hyperthermia System</v>
      </c>
      <c r="J279" s="39" t="str">
        <f>VLOOKUP(B279,'1_문헌특성'!D:BF,43,0)</f>
        <v>화학요법 뒤 30분 후, 3일뒤 시행</v>
      </c>
      <c r="K279" s="39" t="str">
        <f>VLOOKUP(B279,'1_문헌특성'!D:BF,51,0)</f>
        <v>CT</v>
      </c>
      <c r="M279" s="51" t="s">
        <v>683</v>
      </c>
      <c r="Q279" s="32" t="s">
        <v>697</v>
      </c>
      <c r="R279" s="51">
        <v>24</v>
      </c>
      <c r="S279" s="51">
        <v>16</v>
      </c>
      <c r="T279" s="51">
        <v>24</v>
      </c>
      <c r="U279" s="51">
        <v>12</v>
      </c>
      <c r="V279" s="51" t="s">
        <v>675</v>
      </c>
    </row>
    <row r="280" spans="1:27" s="51" customFormat="1" x14ac:dyDescent="0.3">
      <c r="A280" s="32">
        <f>INDEX('1_문헌특성'!B:B, MATCH(B280, '1_문헌특성'!D:D, 0))</f>
        <v>8</v>
      </c>
      <c r="B280" s="32">
        <v>16480</v>
      </c>
      <c r="C280" s="39" t="str">
        <f>VLOOKUP(B280,'1_문헌특성'!D:BF,2,0)</f>
        <v>He (2017)</v>
      </c>
      <c r="D280" s="39" t="str">
        <f>VLOOKUP(B280,'1_문헌특성'!D:BF,3,0)</f>
        <v>RCT</v>
      </c>
      <c r="E280" s="39" t="str">
        <f>VLOOKUP(B280,'1_문헌특성'!D:BF,7,0)</f>
        <v>부인종양</v>
      </c>
      <c r="F280" s="39" t="str">
        <f>VLOOKUP(B280,'1_문헌특성'!D:BF,8,0)</f>
        <v>난소암</v>
      </c>
      <c r="G280" s="39" t="str">
        <f>VLOOKUP(B280,'1_문헌특성'!D:BF,9,0)</f>
        <v>진행성 난소암(IIIC~IV)</v>
      </c>
      <c r="H280" s="39" t="str">
        <f>VLOOKUP(B280,'1_문헌특성'!D:BF,31,0)</f>
        <v>HT+CT</v>
      </c>
      <c r="I280" s="39" t="str">
        <f>VLOOKUP(B280,'1_문헌특성'!D:BF,38,0)</f>
        <v>BSD-2000 Hyperthermia System</v>
      </c>
      <c r="J280" s="39" t="str">
        <f>VLOOKUP(B280,'1_문헌특성'!D:BF,43,0)</f>
        <v>화학요법 뒤 30분 후, 3일뒤 시행</v>
      </c>
      <c r="K280" s="39" t="str">
        <f>VLOOKUP(B280,'1_문헌특성'!D:BF,51,0)</f>
        <v>CT</v>
      </c>
      <c r="M280" s="51" t="s">
        <v>684</v>
      </c>
      <c r="O280" s="51" t="s">
        <v>685</v>
      </c>
      <c r="Q280" s="32" t="s">
        <v>697</v>
      </c>
      <c r="R280" s="51">
        <v>24</v>
      </c>
      <c r="S280" s="51">
        <v>4</v>
      </c>
      <c r="T280" s="51">
        <v>24</v>
      </c>
      <c r="U280" s="51">
        <v>1</v>
      </c>
      <c r="V280" s="51" t="s">
        <v>696</v>
      </c>
    </row>
    <row r="281" spans="1:27" s="51" customFormat="1" x14ac:dyDescent="0.3">
      <c r="A281" s="32">
        <f>INDEX('1_문헌특성'!B:B, MATCH(B281, '1_문헌특성'!D:D, 0))</f>
        <v>8</v>
      </c>
      <c r="B281" s="32">
        <v>16480</v>
      </c>
      <c r="C281" s="39" t="str">
        <f>VLOOKUP(B281,'1_문헌특성'!D:BF,2,0)</f>
        <v>He (2017)</v>
      </c>
      <c r="D281" s="39" t="str">
        <f>VLOOKUP(B281,'1_문헌특성'!D:BF,3,0)</f>
        <v>RCT</v>
      </c>
      <c r="E281" s="39" t="str">
        <f>VLOOKUP(B281,'1_문헌특성'!D:BF,7,0)</f>
        <v>부인종양</v>
      </c>
      <c r="F281" s="39" t="str">
        <f>VLOOKUP(B281,'1_문헌특성'!D:BF,8,0)</f>
        <v>난소암</v>
      </c>
      <c r="G281" s="39" t="str">
        <f>VLOOKUP(B281,'1_문헌특성'!D:BF,9,0)</f>
        <v>진행성 난소암(IIIC~IV)</v>
      </c>
      <c r="H281" s="39" t="str">
        <f>VLOOKUP(B281,'1_문헌특성'!D:BF,31,0)</f>
        <v>HT+CT</v>
      </c>
      <c r="I281" s="39" t="str">
        <f>VLOOKUP(B281,'1_문헌특성'!D:BF,38,0)</f>
        <v>BSD-2000 Hyperthermia System</v>
      </c>
      <c r="J281" s="39" t="str">
        <f>VLOOKUP(B281,'1_문헌특성'!D:BF,43,0)</f>
        <v>화학요법 뒤 30분 후, 3일뒤 시행</v>
      </c>
      <c r="K281" s="39" t="str">
        <f>VLOOKUP(B281,'1_문헌특성'!D:BF,51,0)</f>
        <v>CT</v>
      </c>
      <c r="M281" s="51" t="s">
        <v>689</v>
      </c>
      <c r="O281" s="51" t="s">
        <v>686</v>
      </c>
      <c r="Q281" s="32" t="s">
        <v>697</v>
      </c>
      <c r="R281" s="51">
        <v>24</v>
      </c>
      <c r="S281" s="51">
        <v>8</v>
      </c>
      <c r="T281" s="51">
        <v>24</v>
      </c>
      <c r="U281" s="51">
        <v>5</v>
      </c>
    </row>
    <row r="282" spans="1:27" s="51" customFormat="1" x14ac:dyDescent="0.3">
      <c r="A282" s="32">
        <f>INDEX('1_문헌특성'!B:B, MATCH(B282, '1_문헌특성'!D:D, 0))</f>
        <v>8</v>
      </c>
      <c r="B282" s="32">
        <v>16480</v>
      </c>
      <c r="C282" s="39" t="str">
        <f>VLOOKUP(B282,'1_문헌특성'!D:BF,2,0)</f>
        <v>He (2017)</v>
      </c>
      <c r="D282" s="39" t="str">
        <f>VLOOKUP(B282,'1_문헌특성'!D:BF,3,0)</f>
        <v>RCT</v>
      </c>
      <c r="E282" s="39" t="str">
        <f>VLOOKUP(B282,'1_문헌특성'!D:BF,7,0)</f>
        <v>부인종양</v>
      </c>
      <c r="F282" s="39" t="str">
        <f>VLOOKUP(B282,'1_문헌특성'!D:BF,8,0)</f>
        <v>난소암</v>
      </c>
      <c r="G282" s="39" t="str">
        <f>VLOOKUP(B282,'1_문헌특성'!D:BF,9,0)</f>
        <v>진행성 난소암(IIIC~IV)</v>
      </c>
      <c r="H282" s="39" t="str">
        <f>VLOOKUP(B282,'1_문헌특성'!D:BF,31,0)</f>
        <v>HT+CT</v>
      </c>
      <c r="I282" s="39" t="str">
        <f>VLOOKUP(B282,'1_문헌특성'!D:BF,38,0)</f>
        <v>BSD-2000 Hyperthermia System</v>
      </c>
      <c r="J282" s="39" t="str">
        <f>VLOOKUP(B282,'1_문헌특성'!D:BF,43,0)</f>
        <v>화학요법 뒤 30분 후, 3일뒤 시행</v>
      </c>
      <c r="K282" s="39" t="str">
        <f>VLOOKUP(B282,'1_문헌특성'!D:BF,51,0)</f>
        <v>CT</v>
      </c>
      <c r="M282" s="51" t="s">
        <v>690</v>
      </c>
      <c r="O282" s="51" t="s">
        <v>687</v>
      </c>
      <c r="Q282" s="32" t="s">
        <v>697</v>
      </c>
      <c r="R282" s="51">
        <v>24</v>
      </c>
      <c r="S282" s="51">
        <v>6</v>
      </c>
      <c r="T282" s="51">
        <v>24</v>
      </c>
      <c r="U282" s="51">
        <v>7</v>
      </c>
    </row>
    <row r="283" spans="1:27" s="51" customFormat="1" x14ac:dyDescent="0.3">
      <c r="A283" s="32">
        <f>INDEX('1_문헌특성'!B:B, MATCH(B283, '1_문헌특성'!D:D, 0))</f>
        <v>8</v>
      </c>
      <c r="B283" s="32">
        <v>16480</v>
      </c>
      <c r="C283" s="39" t="str">
        <f>VLOOKUP(B283,'1_문헌특성'!D:BF,2,0)</f>
        <v>He (2017)</v>
      </c>
      <c r="D283" s="39" t="str">
        <f>VLOOKUP(B283,'1_문헌특성'!D:BF,3,0)</f>
        <v>RCT</v>
      </c>
      <c r="E283" s="39" t="str">
        <f>VLOOKUP(B283,'1_문헌특성'!D:BF,7,0)</f>
        <v>부인종양</v>
      </c>
      <c r="F283" s="39" t="str">
        <f>VLOOKUP(B283,'1_문헌특성'!D:BF,8,0)</f>
        <v>난소암</v>
      </c>
      <c r="G283" s="39" t="str">
        <f>VLOOKUP(B283,'1_문헌특성'!D:BF,9,0)</f>
        <v>진행성 난소암(IIIC~IV)</v>
      </c>
      <c r="H283" s="39" t="str">
        <f>VLOOKUP(B283,'1_문헌특성'!D:BF,31,0)</f>
        <v>HT+CT</v>
      </c>
      <c r="I283" s="39" t="str">
        <f>VLOOKUP(B283,'1_문헌특성'!D:BF,38,0)</f>
        <v>BSD-2000 Hyperthermia System</v>
      </c>
      <c r="J283" s="39" t="str">
        <f>VLOOKUP(B283,'1_문헌특성'!D:BF,43,0)</f>
        <v>화학요법 뒤 30분 후, 3일뒤 시행</v>
      </c>
      <c r="K283" s="39" t="str">
        <f>VLOOKUP(B283,'1_문헌특성'!D:BF,51,0)</f>
        <v>CT</v>
      </c>
      <c r="M283" s="51" t="s">
        <v>691</v>
      </c>
      <c r="O283" s="51" t="s">
        <v>688</v>
      </c>
      <c r="Q283" s="32" t="s">
        <v>697</v>
      </c>
      <c r="R283" s="51">
        <v>24</v>
      </c>
      <c r="S283" s="51">
        <v>6</v>
      </c>
      <c r="T283" s="51">
        <v>24</v>
      </c>
      <c r="U283" s="51">
        <v>11</v>
      </c>
    </row>
    <row r="284" spans="1:27" s="51" customFormat="1" x14ac:dyDescent="0.3">
      <c r="A284" s="32">
        <f>INDEX('1_문헌특성'!B:B, MATCH(B284, '1_문헌특성'!D:D, 0))</f>
        <v>8</v>
      </c>
      <c r="B284" s="32">
        <v>16480</v>
      </c>
      <c r="C284" s="39" t="str">
        <f>VLOOKUP(B284,'1_문헌특성'!D:BF,2,0)</f>
        <v>He (2017)</v>
      </c>
      <c r="D284" s="39" t="str">
        <f>VLOOKUP(B284,'1_문헌특성'!D:BF,3,0)</f>
        <v>RCT</v>
      </c>
      <c r="E284" s="39" t="str">
        <f>VLOOKUP(B284,'1_문헌특성'!D:BF,7,0)</f>
        <v>부인종양</v>
      </c>
      <c r="F284" s="39" t="str">
        <f>VLOOKUP(B284,'1_문헌특성'!D:BF,8,0)</f>
        <v>난소암</v>
      </c>
      <c r="G284" s="39" t="str">
        <f>VLOOKUP(B284,'1_문헌특성'!D:BF,9,0)</f>
        <v>진행성 난소암(IIIC~IV)</v>
      </c>
      <c r="H284" s="39" t="str">
        <f>VLOOKUP(B284,'1_문헌특성'!D:BF,31,0)</f>
        <v>HT+CT</v>
      </c>
      <c r="I284" s="39" t="str">
        <f>VLOOKUP(B284,'1_문헌특성'!D:BF,38,0)</f>
        <v>BSD-2000 Hyperthermia System</v>
      </c>
      <c r="J284" s="39" t="str">
        <f>VLOOKUP(B284,'1_문헌특성'!D:BF,43,0)</f>
        <v>화학요법 뒤 30분 후, 3일뒤 시행</v>
      </c>
      <c r="K284" s="39" t="str">
        <f>VLOOKUP(B284,'1_문헌특성'!D:BF,51,0)</f>
        <v>CT</v>
      </c>
      <c r="M284" s="51" t="s">
        <v>693</v>
      </c>
      <c r="O284" s="51" t="s">
        <v>694</v>
      </c>
      <c r="Q284" s="32" t="s">
        <v>697</v>
      </c>
      <c r="R284" s="51">
        <v>24</v>
      </c>
      <c r="S284" s="51">
        <v>12</v>
      </c>
      <c r="T284" s="51">
        <v>24</v>
      </c>
      <c r="U284" s="51">
        <v>6</v>
      </c>
      <c r="V284" s="51" t="s">
        <v>675</v>
      </c>
    </row>
    <row r="285" spans="1:27" s="51" customFormat="1" x14ac:dyDescent="0.3">
      <c r="A285" s="32">
        <f>INDEX('1_문헌특성'!B:B, MATCH(B285, '1_문헌특성'!D:D, 0))</f>
        <v>8</v>
      </c>
      <c r="B285" s="32">
        <v>16480</v>
      </c>
      <c r="C285" s="39" t="str">
        <f>VLOOKUP(B285,'1_문헌특성'!D:BF,2,0)</f>
        <v>He (2017)</v>
      </c>
      <c r="D285" s="39" t="str">
        <f>VLOOKUP(B285,'1_문헌특성'!D:BF,3,0)</f>
        <v>RCT</v>
      </c>
      <c r="E285" s="39" t="str">
        <f>VLOOKUP(B285,'1_문헌특성'!D:BF,7,0)</f>
        <v>부인종양</v>
      </c>
      <c r="F285" s="39" t="str">
        <f>VLOOKUP(B285,'1_문헌특성'!D:BF,8,0)</f>
        <v>난소암</v>
      </c>
      <c r="G285" s="39" t="str">
        <f>VLOOKUP(B285,'1_문헌특성'!D:BF,9,0)</f>
        <v>진행성 난소암(IIIC~IV)</v>
      </c>
      <c r="H285" s="39" t="str">
        <f>VLOOKUP(B285,'1_문헌특성'!D:BF,31,0)</f>
        <v>HT+CT</v>
      </c>
      <c r="I285" s="39" t="str">
        <f>VLOOKUP(B285,'1_문헌특성'!D:BF,38,0)</f>
        <v>BSD-2000 Hyperthermia System</v>
      </c>
      <c r="J285" s="39" t="str">
        <f>VLOOKUP(B285,'1_문헌특성'!D:BF,43,0)</f>
        <v>화학요법 뒤 30분 후, 3일뒤 시행</v>
      </c>
      <c r="K285" s="39" t="str">
        <f>VLOOKUP(B285,'1_문헌특성'!D:BF,51,0)</f>
        <v>CT</v>
      </c>
      <c r="M285" s="51" t="s">
        <v>692</v>
      </c>
      <c r="O285" s="51" t="s">
        <v>695</v>
      </c>
      <c r="Q285" s="32" t="s">
        <v>697</v>
      </c>
      <c r="R285" s="51">
        <v>24</v>
      </c>
      <c r="S285" s="51">
        <v>18</v>
      </c>
      <c r="T285" s="51">
        <v>24</v>
      </c>
      <c r="U285" s="51">
        <v>13</v>
      </c>
      <c r="V285" s="51" t="s">
        <v>770</v>
      </c>
    </row>
    <row r="286" spans="1:27" s="51" customFormat="1" x14ac:dyDescent="0.3">
      <c r="A286" s="32">
        <f>INDEX('1_문헌특성'!B:B, MATCH(B286, '1_문헌특성'!D:D, 0))</f>
        <v>8</v>
      </c>
      <c r="B286" s="32">
        <v>16480</v>
      </c>
      <c r="C286" s="39" t="str">
        <f>VLOOKUP(B286,'1_문헌특성'!D:BF,2,0)</f>
        <v>He (2017)</v>
      </c>
      <c r="D286" s="39" t="str">
        <f>VLOOKUP(B286,'1_문헌특성'!D:BF,3,0)</f>
        <v>RCT</v>
      </c>
      <c r="E286" s="39" t="str">
        <f>VLOOKUP(B286,'1_문헌특성'!D:BF,7,0)</f>
        <v>부인종양</v>
      </c>
      <c r="F286" s="39" t="str">
        <f>VLOOKUP(B286,'1_문헌특성'!D:BF,8,0)</f>
        <v>난소암</v>
      </c>
      <c r="G286" s="39" t="str">
        <f>VLOOKUP(B286,'1_문헌특성'!D:BF,9,0)</f>
        <v>진행성 난소암(IIIC~IV)</v>
      </c>
      <c r="H286" s="39" t="str">
        <f>VLOOKUP(B286,'1_문헌특성'!D:BF,31,0)</f>
        <v>HT+CT</v>
      </c>
      <c r="I286" s="39" t="str">
        <f>VLOOKUP(B286,'1_문헌특성'!D:BF,38,0)</f>
        <v>BSD-2000 Hyperthermia System</v>
      </c>
      <c r="J286" s="39" t="str">
        <f>VLOOKUP(B286,'1_문헌특성'!D:BF,43,0)</f>
        <v>화학요법 뒤 30분 후, 3일뒤 시행</v>
      </c>
      <c r="K286" s="39" t="str">
        <f>VLOOKUP(B286,'1_문헌특성'!D:BF,51,0)</f>
        <v>CT</v>
      </c>
      <c r="M286" s="51" t="s">
        <v>698</v>
      </c>
      <c r="Q286" s="51" t="s">
        <v>672</v>
      </c>
      <c r="R286" s="51">
        <v>24</v>
      </c>
      <c r="S286" s="51">
        <v>16</v>
      </c>
      <c r="T286" s="51">
        <v>24</v>
      </c>
      <c r="U286" s="51">
        <v>15</v>
      </c>
      <c r="V286" s="51">
        <v>0.69699999999999995</v>
      </c>
    </row>
    <row r="287" spans="1:27" s="51" customFormat="1" x14ac:dyDescent="0.3">
      <c r="A287" s="32">
        <f>INDEX('1_문헌특성'!B:B, MATCH(B287, '1_문헌특성'!D:D, 0))</f>
        <v>8</v>
      </c>
      <c r="B287" s="32">
        <v>16480</v>
      </c>
      <c r="C287" s="39" t="str">
        <f>VLOOKUP(B287,'1_문헌특성'!D:BF,2,0)</f>
        <v>He (2017)</v>
      </c>
      <c r="D287" s="39" t="str">
        <f>VLOOKUP(B287,'1_문헌특성'!D:BF,3,0)</f>
        <v>RCT</v>
      </c>
      <c r="E287" s="39" t="str">
        <f>VLOOKUP(B287,'1_문헌특성'!D:BF,7,0)</f>
        <v>부인종양</v>
      </c>
      <c r="F287" s="39" t="str">
        <f>VLOOKUP(B287,'1_문헌특성'!D:BF,8,0)</f>
        <v>난소암</v>
      </c>
      <c r="G287" s="39" t="str">
        <f>VLOOKUP(B287,'1_문헌특성'!D:BF,9,0)</f>
        <v>진행성 난소암(IIIC~IV)</v>
      </c>
      <c r="H287" s="39" t="str">
        <f>VLOOKUP(B287,'1_문헌특성'!D:BF,31,0)</f>
        <v>HT+CT</v>
      </c>
      <c r="I287" s="39" t="str">
        <f>VLOOKUP(B287,'1_문헌특성'!D:BF,38,0)</f>
        <v>BSD-2000 Hyperthermia System</v>
      </c>
      <c r="J287" s="39" t="str">
        <f>VLOOKUP(B287,'1_문헌특성'!D:BF,43,0)</f>
        <v>화학요법 뒤 30분 후, 3일뒤 시행</v>
      </c>
      <c r="K287" s="39" t="str">
        <f>VLOOKUP(B287,'1_문헌특성'!D:BF,51,0)</f>
        <v>CT</v>
      </c>
      <c r="M287" s="51" t="s">
        <v>698</v>
      </c>
      <c r="Q287" s="51" t="s">
        <v>697</v>
      </c>
      <c r="R287" s="51">
        <v>24</v>
      </c>
      <c r="S287" s="51">
        <v>10</v>
      </c>
      <c r="T287" s="51">
        <v>24</v>
      </c>
      <c r="U287" s="51">
        <v>8</v>
      </c>
      <c r="V287" s="51">
        <v>0.57199999999999995</v>
      </c>
    </row>
    <row r="288" spans="1:27" s="51" customFormat="1" x14ac:dyDescent="0.3">
      <c r="A288" s="32">
        <f>INDEX('1_문헌특성'!B:B, MATCH(B288, '1_문헌특성'!D:D, 0))</f>
        <v>9</v>
      </c>
      <c r="B288" s="51">
        <v>3115</v>
      </c>
      <c r="C288" s="39" t="str">
        <f>VLOOKUP(B288,'1_문헌특성'!D:BF,2,0)</f>
        <v>Li (2018)</v>
      </c>
      <c r="D288" s="39" t="str">
        <f>VLOOKUP(B288,'1_문헌특성'!D:BF,3,0)</f>
        <v>NRCT</v>
      </c>
      <c r="E288" s="39" t="str">
        <f>VLOOKUP(B288,'1_문헌특성'!D:BF,7,0)</f>
        <v>부인종양</v>
      </c>
      <c r="F288" s="39" t="str">
        <f>VLOOKUP(B288,'1_문헌특성'!D:BF,8,0)</f>
        <v>난소암</v>
      </c>
      <c r="G288" s="39" t="str">
        <f>VLOOKUP(B288,'1_문헌특성'!D:BF,9,0)</f>
        <v>진행성 난소암(IIIA~IV)</v>
      </c>
      <c r="H288" s="39" t="str">
        <f>VLOOKUP(B288,'1_문헌특성'!D:BF,31,0)</f>
        <v>HT+CT</v>
      </c>
      <c r="I288" s="39" t="str">
        <f>VLOOKUP(B288,'1_문헌특성'!D:BF,38,0)</f>
        <v>SR1000 tumor radiofrequency hyperthermia apparatus</v>
      </c>
      <c r="J288" s="39" t="str">
        <f>VLOOKUP(B288,'1_문헌특성'!D:BF,43,0)</f>
        <v>항암화학요법을 7일간 시행한 후 3일간 온열요법</v>
      </c>
      <c r="K288" s="39" t="str">
        <f>VLOOKUP(B288,'1_문헌특성'!D:BF,51,0)</f>
        <v>CT</v>
      </c>
      <c r="M288" s="51" t="s">
        <v>730</v>
      </c>
      <c r="O288" s="51" t="s">
        <v>725</v>
      </c>
      <c r="Q288" s="51" t="s">
        <v>731</v>
      </c>
      <c r="R288" s="51">
        <v>36</v>
      </c>
      <c r="S288" s="51">
        <v>30</v>
      </c>
      <c r="T288" s="51">
        <v>37</v>
      </c>
      <c r="U288" s="51">
        <v>18</v>
      </c>
      <c r="V288" s="51" t="s">
        <v>732</v>
      </c>
    </row>
    <row r="289" spans="1:27" s="51" customFormat="1" x14ac:dyDescent="0.3">
      <c r="A289" s="32">
        <f>INDEX('1_문헌특성'!B:B, MATCH(B289, '1_문헌특성'!D:D, 0))</f>
        <v>9</v>
      </c>
      <c r="B289" s="51">
        <v>3115</v>
      </c>
      <c r="C289" s="39" t="str">
        <f>VLOOKUP(B289,'1_문헌특성'!D:BF,2,0)</f>
        <v>Li (2018)</v>
      </c>
      <c r="D289" s="39" t="str">
        <f>VLOOKUP(B289,'1_문헌특성'!D:BF,3,0)</f>
        <v>NRCT</v>
      </c>
      <c r="E289" s="39" t="str">
        <f>VLOOKUP(B289,'1_문헌특성'!D:BF,7,0)</f>
        <v>부인종양</v>
      </c>
      <c r="F289" s="39" t="str">
        <f>VLOOKUP(B289,'1_문헌특성'!D:BF,8,0)</f>
        <v>난소암</v>
      </c>
      <c r="G289" s="39" t="str">
        <f>VLOOKUP(B289,'1_문헌특성'!D:BF,9,0)</f>
        <v>진행성 난소암(IIIA~IV)</v>
      </c>
      <c r="H289" s="39" t="str">
        <f>VLOOKUP(B289,'1_문헌특성'!D:BF,31,0)</f>
        <v>HT+CT</v>
      </c>
      <c r="I289" s="39" t="str">
        <f>VLOOKUP(B289,'1_문헌특성'!D:BF,38,0)</f>
        <v>SR1000 tumor radiofrequency hyperthermia apparatus</v>
      </c>
      <c r="J289" s="39" t="str">
        <f>VLOOKUP(B289,'1_문헌특성'!D:BF,43,0)</f>
        <v>항암화학요법을 7일간 시행한 후 3일간 온열요법</v>
      </c>
      <c r="K289" s="39" t="str">
        <f>VLOOKUP(B289,'1_문헌특성'!D:BF,51,0)</f>
        <v>CT</v>
      </c>
      <c r="M289" s="51" t="s">
        <v>736</v>
      </c>
      <c r="O289" s="51" t="s">
        <v>724</v>
      </c>
      <c r="P289" s="51" t="s">
        <v>729</v>
      </c>
      <c r="Q289" s="51" t="s">
        <v>731</v>
      </c>
      <c r="R289" s="51">
        <v>36</v>
      </c>
      <c r="S289" s="51">
        <v>27</v>
      </c>
      <c r="T289" s="51">
        <v>37</v>
      </c>
      <c r="U289" s="51">
        <v>11</v>
      </c>
      <c r="V289" s="51" t="s">
        <v>732</v>
      </c>
    </row>
    <row r="290" spans="1:27" s="51" customFormat="1" x14ac:dyDescent="0.3">
      <c r="A290" s="32">
        <f>INDEX('1_문헌특성'!B:B, MATCH(B290, '1_문헌특성'!D:D, 0))</f>
        <v>9</v>
      </c>
      <c r="B290" s="51">
        <v>3115</v>
      </c>
      <c r="C290" s="39" t="str">
        <f>VLOOKUP(B290,'1_문헌특성'!D:BF,2,0)</f>
        <v>Li (2018)</v>
      </c>
      <c r="D290" s="39" t="str">
        <f>VLOOKUP(B290,'1_문헌특성'!D:BF,3,0)</f>
        <v>NRCT</v>
      </c>
      <c r="E290" s="39" t="str">
        <f>VLOOKUP(B290,'1_문헌특성'!D:BF,7,0)</f>
        <v>부인종양</v>
      </c>
      <c r="F290" s="39" t="str">
        <f>VLOOKUP(B290,'1_문헌특성'!D:BF,8,0)</f>
        <v>난소암</v>
      </c>
      <c r="G290" s="39" t="str">
        <f>VLOOKUP(B290,'1_문헌특성'!D:BF,9,0)</f>
        <v>진행성 난소암(IIIA~IV)</v>
      </c>
      <c r="H290" s="39" t="str">
        <f>VLOOKUP(B290,'1_문헌특성'!D:BF,31,0)</f>
        <v>HT+CT</v>
      </c>
      <c r="I290" s="39" t="str">
        <f>VLOOKUP(B290,'1_문헌특성'!D:BF,38,0)</f>
        <v>SR1000 tumor radiofrequency hyperthermia apparatus</v>
      </c>
      <c r="J290" s="39" t="str">
        <f>VLOOKUP(B290,'1_문헌특성'!D:BF,43,0)</f>
        <v>항암화학요법을 7일간 시행한 후 3일간 온열요법</v>
      </c>
      <c r="K290" s="39" t="str">
        <f>VLOOKUP(B290,'1_문헌특성'!D:BF,51,0)</f>
        <v>CT</v>
      </c>
      <c r="M290" s="51" t="s">
        <v>738</v>
      </c>
      <c r="O290" s="51" t="s">
        <v>726</v>
      </c>
      <c r="P290" s="51" t="s">
        <v>728</v>
      </c>
      <c r="Q290" s="51" t="s">
        <v>731</v>
      </c>
      <c r="R290" s="51">
        <v>36</v>
      </c>
      <c r="S290" s="51">
        <v>24</v>
      </c>
      <c r="T290" s="51">
        <v>37</v>
      </c>
      <c r="U290" s="51">
        <v>10</v>
      </c>
    </row>
    <row r="291" spans="1:27" s="51" customFormat="1" x14ac:dyDescent="0.3">
      <c r="A291" s="32">
        <f>INDEX('1_문헌특성'!B:B, MATCH(B291, '1_문헌특성'!D:D, 0))</f>
        <v>9</v>
      </c>
      <c r="B291" s="51">
        <v>3115</v>
      </c>
      <c r="C291" s="39" t="str">
        <f>VLOOKUP(B291,'1_문헌특성'!D:BF,2,0)</f>
        <v>Li (2018)</v>
      </c>
      <c r="D291" s="39" t="str">
        <f>VLOOKUP(B291,'1_문헌특성'!D:BF,3,0)</f>
        <v>NRCT</v>
      </c>
      <c r="E291" s="39" t="str">
        <f>VLOOKUP(B291,'1_문헌특성'!D:BF,7,0)</f>
        <v>부인종양</v>
      </c>
      <c r="F291" s="39" t="str">
        <f>VLOOKUP(B291,'1_문헌특성'!D:BF,8,0)</f>
        <v>난소암</v>
      </c>
      <c r="G291" s="39" t="str">
        <f>VLOOKUP(B291,'1_문헌특성'!D:BF,9,0)</f>
        <v>진행성 난소암(IIIA~IV)</v>
      </c>
      <c r="H291" s="39" t="str">
        <f>VLOOKUP(B291,'1_문헌특성'!D:BF,31,0)</f>
        <v>HT+CT</v>
      </c>
      <c r="I291" s="39" t="str">
        <f>VLOOKUP(B291,'1_문헌특성'!D:BF,38,0)</f>
        <v>SR1000 tumor radiofrequency hyperthermia apparatus</v>
      </c>
      <c r="J291" s="39" t="str">
        <f>VLOOKUP(B291,'1_문헌특성'!D:BF,43,0)</f>
        <v>항암화학요법을 7일간 시행한 후 3일간 온열요법</v>
      </c>
      <c r="K291" s="39" t="str">
        <f>VLOOKUP(B291,'1_문헌특성'!D:BF,51,0)</f>
        <v>CT</v>
      </c>
      <c r="M291" s="51" t="s">
        <v>737</v>
      </c>
      <c r="O291" s="51" t="s">
        <v>727</v>
      </c>
      <c r="Q291" s="51" t="s">
        <v>731</v>
      </c>
      <c r="R291" s="51">
        <v>36</v>
      </c>
      <c r="S291" s="51">
        <v>28</v>
      </c>
      <c r="T291" s="51">
        <v>37</v>
      </c>
      <c r="U291" s="51">
        <v>20</v>
      </c>
    </row>
    <row r="292" spans="1:27" s="51" customFormat="1" x14ac:dyDescent="0.3">
      <c r="A292" s="32">
        <f>INDEX('1_문헌특성'!B:B, MATCH(B292, '1_문헌특성'!D:D, 0))</f>
        <v>9</v>
      </c>
      <c r="B292" s="51">
        <v>3115</v>
      </c>
      <c r="C292" s="39" t="str">
        <f>VLOOKUP(B292,'1_문헌특성'!D:BF,2,0)</f>
        <v>Li (2018)</v>
      </c>
      <c r="D292" s="39" t="str">
        <f>VLOOKUP(B292,'1_문헌특성'!D:BF,3,0)</f>
        <v>NRCT</v>
      </c>
      <c r="E292" s="39" t="str">
        <f>VLOOKUP(B292,'1_문헌특성'!D:BF,7,0)</f>
        <v>부인종양</v>
      </c>
      <c r="F292" s="39" t="str">
        <f>VLOOKUP(B292,'1_문헌특성'!D:BF,8,0)</f>
        <v>난소암</v>
      </c>
      <c r="G292" s="39" t="str">
        <f>VLOOKUP(B292,'1_문헌특성'!D:BF,9,0)</f>
        <v>진행성 난소암(IIIA~IV)</v>
      </c>
      <c r="H292" s="39" t="str">
        <f>VLOOKUP(B292,'1_문헌특성'!D:BF,31,0)</f>
        <v>HT+CT</v>
      </c>
      <c r="I292" s="39" t="str">
        <f>VLOOKUP(B292,'1_문헌특성'!D:BF,38,0)</f>
        <v>SR1000 tumor radiofrequency hyperthermia apparatus</v>
      </c>
      <c r="J292" s="39" t="str">
        <f>VLOOKUP(B292,'1_문헌특성'!D:BF,43,0)</f>
        <v>항암화학요법을 7일간 시행한 후 3일간 온열요법</v>
      </c>
      <c r="K292" s="39" t="str">
        <f>VLOOKUP(B292,'1_문헌특성'!D:BF,51,0)</f>
        <v>CT</v>
      </c>
      <c r="M292" s="51" t="s">
        <v>735</v>
      </c>
      <c r="O292" s="51" t="s">
        <v>733</v>
      </c>
      <c r="P292" s="51" t="s">
        <v>734</v>
      </c>
      <c r="Q292" s="51" t="s">
        <v>731</v>
      </c>
      <c r="R292" s="51">
        <v>36</v>
      </c>
      <c r="S292" s="51">
        <v>30</v>
      </c>
      <c r="T292" s="51">
        <v>37</v>
      </c>
      <c r="U292" s="51">
        <v>16</v>
      </c>
      <c r="V292" s="51" t="s">
        <v>732</v>
      </c>
    </row>
    <row r="293" spans="1:27" s="51" customFormat="1" x14ac:dyDescent="0.3">
      <c r="A293" s="32">
        <f>INDEX('1_문헌특성'!B:B, MATCH(B293, '1_문헌특성'!D:D, 0))</f>
        <v>9</v>
      </c>
      <c r="B293" s="51">
        <v>3115</v>
      </c>
      <c r="C293" s="39" t="str">
        <f>VLOOKUP(B293,'1_문헌특성'!D:BF,2,0)</f>
        <v>Li (2018)</v>
      </c>
      <c r="D293" s="39" t="str">
        <f>VLOOKUP(B293,'1_문헌특성'!D:BF,3,0)</f>
        <v>NRCT</v>
      </c>
      <c r="E293" s="39" t="str">
        <f>VLOOKUP(B293,'1_문헌특성'!D:BF,7,0)</f>
        <v>부인종양</v>
      </c>
      <c r="F293" s="39" t="str">
        <f>VLOOKUP(B293,'1_문헌특성'!D:BF,8,0)</f>
        <v>난소암</v>
      </c>
      <c r="G293" s="39" t="str">
        <f>VLOOKUP(B293,'1_문헌특성'!D:BF,9,0)</f>
        <v>진행성 난소암(IIIA~IV)</v>
      </c>
      <c r="H293" s="39" t="str">
        <f>VLOOKUP(B293,'1_문헌특성'!D:BF,31,0)</f>
        <v>HT+CT</v>
      </c>
      <c r="I293" s="39" t="str">
        <f>VLOOKUP(B293,'1_문헌특성'!D:BF,38,0)</f>
        <v>SR1000 tumor radiofrequency hyperthermia apparatus</v>
      </c>
      <c r="J293" s="39" t="str">
        <f>VLOOKUP(B293,'1_문헌특성'!D:BF,43,0)</f>
        <v>항암화학요법을 7일간 시행한 후 3일간 온열요법</v>
      </c>
      <c r="K293" s="39" t="str">
        <f>VLOOKUP(B293,'1_문헌특성'!D:BF,51,0)</f>
        <v>CT</v>
      </c>
      <c r="M293" s="51" t="s">
        <v>739</v>
      </c>
      <c r="Q293" s="51" t="s">
        <v>731</v>
      </c>
      <c r="R293" s="51">
        <v>36</v>
      </c>
      <c r="S293" s="51">
        <v>30</v>
      </c>
      <c r="T293" s="51">
        <v>37</v>
      </c>
      <c r="U293" s="51">
        <v>28</v>
      </c>
    </row>
    <row r="294" spans="1:27" s="51" customFormat="1" x14ac:dyDescent="0.3">
      <c r="A294" s="32">
        <f>INDEX('1_문헌특성'!B:B, MATCH(B294, '1_문헌특성'!D:D, 0))</f>
        <v>9</v>
      </c>
      <c r="B294" s="51">
        <v>3115</v>
      </c>
      <c r="C294" s="39" t="str">
        <f>VLOOKUP(B294,'1_문헌특성'!D:BF,2,0)</f>
        <v>Li (2018)</v>
      </c>
      <c r="D294" s="39" t="str">
        <f>VLOOKUP(B294,'1_문헌특성'!D:BF,3,0)</f>
        <v>NRCT</v>
      </c>
      <c r="E294" s="39" t="str">
        <f>VLOOKUP(B294,'1_문헌특성'!D:BF,7,0)</f>
        <v>부인종양</v>
      </c>
      <c r="F294" s="39" t="str">
        <f>VLOOKUP(B294,'1_문헌특성'!D:BF,8,0)</f>
        <v>난소암</v>
      </c>
      <c r="G294" s="39" t="str">
        <f>VLOOKUP(B294,'1_문헌특성'!D:BF,9,0)</f>
        <v>진행성 난소암(IIIA~IV)</v>
      </c>
      <c r="H294" s="39" t="str">
        <f>VLOOKUP(B294,'1_문헌특성'!D:BF,31,0)</f>
        <v>HT+CT</v>
      </c>
      <c r="I294" s="39" t="str">
        <f>VLOOKUP(B294,'1_문헌특성'!D:BF,38,0)</f>
        <v>SR1000 tumor radiofrequency hyperthermia apparatus</v>
      </c>
      <c r="J294" s="39" t="str">
        <f>VLOOKUP(B294,'1_문헌특성'!D:BF,43,0)</f>
        <v>항암화학요법을 7일간 시행한 후 3일간 온열요법</v>
      </c>
      <c r="K294" s="39" t="str">
        <f>VLOOKUP(B294,'1_문헌특성'!D:BF,51,0)</f>
        <v>CT</v>
      </c>
      <c r="M294" s="51" t="s">
        <v>740</v>
      </c>
      <c r="Q294" s="51" t="s">
        <v>731</v>
      </c>
      <c r="R294" s="51">
        <v>36</v>
      </c>
      <c r="S294" s="51">
        <v>14</v>
      </c>
      <c r="T294" s="51">
        <v>37</v>
      </c>
      <c r="U294" s="51">
        <v>11</v>
      </c>
    </row>
    <row r="295" spans="1:27" s="51" customFormat="1" x14ac:dyDescent="0.3">
      <c r="A295" s="32">
        <f>INDEX('1_문헌특성'!B:B, MATCH(B295, '1_문헌특성'!D:D, 0))</f>
        <v>9</v>
      </c>
      <c r="B295" s="51">
        <v>3115</v>
      </c>
      <c r="C295" s="39" t="str">
        <f>VLOOKUP(B295,'1_문헌특성'!D:BF,2,0)</f>
        <v>Li (2018)</v>
      </c>
      <c r="D295" s="39" t="str">
        <f>VLOOKUP(B295,'1_문헌특성'!D:BF,3,0)</f>
        <v>NRCT</v>
      </c>
      <c r="E295" s="39" t="str">
        <f>VLOOKUP(B295,'1_문헌특성'!D:BF,7,0)</f>
        <v>부인종양</v>
      </c>
      <c r="F295" s="39" t="str">
        <f>VLOOKUP(B295,'1_문헌특성'!D:BF,8,0)</f>
        <v>난소암</v>
      </c>
      <c r="G295" s="39" t="str">
        <f>VLOOKUP(B295,'1_문헌특성'!D:BF,9,0)</f>
        <v>진행성 난소암(IIIA~IV)</v>
      </c>
      <c r="H295" s="39" t="str">
        <f>VLOOKUP(B295,'1_문헌특성'!D:BF,31,0)</f>
        <v>HT+CT</v>
      </c>
      <c r="I295" s="39" t="str">
        <f>VLOOKUP(B295,'1_문헌특성'!D:BF,38,0)</f>
        <v>SR1000 tumor radiofrequency hyperthermia apparatus</v>
      </c>
      <c r="J295" s="39" t="str">
        <f>VLOOKUP(B295,'1_문헌특성'!D:BF,43,0)</f>
        <v>항암화학요법을 7일간 시행한 후 3일간 온열요법</v>
      </c>
      <c r="K295" s="39" t="str">
        <f>VLOOKUP(B295,'1_문헌특성'!D:BF,51,0)</f>
        <v>CT</v>
      </c>
      <c r="M295" s="51" t="s">
        <v>741</v>
      </c>
      <c r="Q295" s="51" t="s">
        <v>731</v>
      </c>
      <c r="R295" s="51">
        <v>36</v>
      </c>
      <c r="S295" s="51">
        <v>5</v>
      </c>
      <c r="T295" s="51">
        <v>37</v>
      </c>
      <c r="U295" s="51">
        <v>7</v>
      </c>
    </row>
    <row r="296" spans="1:27" s="51" customFormat="1" x14ac:dyDescent="0.3">
      <c r="A296" s="32">
        <f>INDEX('1_문헌특성'!B:B, MATCH(B296, '1_문헌특성'!D:D, 0))</f>
        <v>9</v>
      </c>
      <c r="B296" s="51">
        <v>3115</v>
      </c>
      <c r="C296" s="39" t="str">
        <f>VLOOKUP(B296,'1_문헌특성'!D:BF,2,0)</f>
        <v>Li (2018)</v>
      </c>
      <c r="D296" s="39" t="str">
        <f>VLOOKUP(B296,'1_문헌특성'!D:BF,3,0)</f>
        <v>NRCT</v>
      </c>
      <c r="E296" s="39" t="str">
        <f>VLOOKUP(B296,'1_문헌특성'!D:BF,7,0)</f>
        <v>부인종양</v>
      </c>
      <c r="F296" s="39" t="str">
        <f>VLOOKUP(B296,'1_문헌특성'!D:BF,8,0)</f>
        <v>난소암</v>
      </c>
      <c r="G296" s="39" t="str">
        <f>VLOOKUP(B296,'1_문헌특성'!D:BF,9,0)</f>
        <v>진행성 난소암(IIIA~IV)</v>
      </c>
      <c r="H296" s="39" t="str">
        <f>VLOOKUP(B296,'1_문헌특성'!D:BF,31,0)</f>
        <v>HT+CT</v>
      </c>
      <c r="I296" s="39" t="str">
        <f>VLOOKUP(B296,'1_문헌특성'!D:BF,38,0)</f>
        <v>SR1000 tumor radiofrequency hyperthermia apparatus</v>
      </c>
      <c r="J296" s="39" t="str">
        <f>VLOOKUP(B296,'1_문헌특성'!D:BF,43,0)</f>
        <v>항암화학요법을 7일간 시행한 후 3일간 온열요법</v>
      </c>
      <c r="K296" s="39" t="str">
        <f>VLOOKUP(B296,'1_문헌특성'!D:BF,51,0)</f>
        <v>CT</v>
      </c>
      <c r="M296" s="51" t="s">
        <v>742</v>
      </c>
      <c r="Q296" s="51" t="s">
        <v>731</v>
      </c>
      <c r="R296" s="51">
        <v>36</v>
      </c>
      <c r="S296" s="51">
        <v>4</v>
      </c>
      <c r="T296" s="51">
        <v>37</v>
      </c>
      <c r="U296" s="51">
        <v>0</v>
      </c>
    </row>
    <row r="297" spans="1:27" s="51" customFormat="1" x14ac:dyDescent="0.3">
      <c r="A297" s="32">
        <f>INDEX('1_문헌특성'!B:B, MATCH(B297, '1_문헌특성'!D:D, 0))</f>
        <v>9</v>
      </c>
      <c r="B297" s="51">
        <v>3115</v>
      </c>
      <c r="C297" s="39" t="str">
        <f>VLOOKUP(B297,'1_문헌특성'!D:BF,2,0)</f>
        <v>Li (2018)</v>
      </c>
      <c r="D297" s="39" t="str">
        <f>VLOOKUP(B297,'1_문헌특성'!D:BF,3,0)</f>
        <v>NRCT</v>
      </c>
      <c r="E297" s="39" t="str">
        <f>VLOOKUP(B297,'1_문헌특성'!D:BF,7,0)</f>
        <v>부인종양</v>
      </c>
      <c r="F297" s="39" t="str">
        <f>VLOOKUP(B297,'1_문헌특성'!D:BF,8,0)</f>
        <v>난소암</v>
      </c>
      <c r="G297" s="39" t="str">
        <f>VLOOKUP(B297,'1_문헌특성'!D:BF,9,0)</f>
        <v>진행성 난소암(IIIA~IV)</v>
      </c>
      <c r="H297" s="39" t="str">
        <f>VLOOKUP(B297,'1_문헌특성'!D:BF,31,0)</f>
        <v>HT+CT</v>
      </c>
      <c r="I297" s="39" t="str">
        <f>VLOOKUP(B297,'1_문헌특성'!D:BF,38,0)</f>
        <v>SR1000 tumor radiofrequency hyperthermia apparatus</v>
      </c>
      <c r="J297" s="39" t="str">
        <f>VLOOKUP(B297,'1_문헌특성'!D:BF,43,0)</f>
        <v>항암화학요법을 7일간 시행한 후 3일간 온열요법</v>
      </c>
      <c r="K297" s="39" t="str">
        <f>VLOOKUP(B297,'1_문헌특성'!D:BF,51,0)</f>
        <v>CT</v>
      </c>
      <c r="M297" s="51" t="s">
        <v>743</v>
      </c>
      <c r="Q297" s="51" t="s">
        <v>731</v>
      </c>
      <c r="R297" s="51">
        <v>36</v>
      </c>
      <c r="S297" s="51">
        <v>4</v>
      </c>
      <c r="T297" s="51">
        <v>37</v>
      </c>
      <c r="U297" s="51">
        <v>17</v>
      </c>
      <c r="V297" s="51" t="s">
        <v>732</v>
      </c>
    </row>
    <row r="298" spans="1:27" s="51" customFormat="1" x14ac:dyDescent="0.3">
      <c r="A298" s="32">
        <f>INDEX('1_문헌특성'!B:B, MATCH(B298, '1_문헌특성'!D:D, 0))</f>
        <v>9</v>
      </c>
      <c r="B298" s="51">
        <v>3115</v>
      </c>
      <c r="C298" s="39" t="str">
        <f>VLOOKUP(B298,'1_문헌특성'!D:BF,2,0)</f>
        <v>Li (2018)</v>
      </c>
      <c r="D298" s="39" t="str">
        <f>VLOOKUP(B298,'1_문헌특성'!D:BF,3,0)</f>
        <v>NRCT</v>
      </c>
      <c r="E298" s="39" t="str">
        <f>VLOOKUP(B298,'1_문헌특성'!D:BF,7,0)</f>
        <v>부인종양</v>
      </c>
      <c r="F298" s="39" t="str">
        <f>VLOOKUP(B298,'1_문헌특성'!D:BF,8,0)</f>
        <v>난소암</v>
      </c>
      <c r="G298" s="39" t="str">
        <f>VLOOKUP(B298,'1_문헌특성'!D:BF,9,0)</f>
        <v>진행성 난소암(IIIA~IV)</v>
      </c>
      <c r="H298" s="39" t="str">
        <f>VLOOKUP(B298,'1_문헌특성'!D:BF,31,0)</f>
        <v>HT+CT</v>
      </c>
      <c r="I298" s="39" t="str">
        <f>VLOOKUP(B298,'1_문헌특성'!D:BF,38,0)</f>
        <v>SR1000 tumor radiofrequency hyperthermia apparatus</v>
      </c>
      <c r="J298" s="39" t="str">
        <f>VLOOKUP(B298,'1_문헌특성'!D:BF,43,0)</f>
        <v>항암화학요법을 7일간 시행한 후 3일간 온열요법</v>
      </c>
      <c r="K298" s="39" t="str">
        <f>VLOOKUP(B298,'1_문헌특성'!D:BF,51,0)</f>
        <v>CT</v>
      </c>
      <c r="M298" s="51" t="s">
        <v>744</v>
      </c>
      <c r="Q298" s="51" t="s">
        <v>731</v>
      </c>
      <c r="R298" s="51">
        <v>36</v>
      </c>
      <c r="S298" s="51">
        <v>8</v>
      </c>
      <c r="T298" s="51">
        <v>37</v>
      </c>
      <c r="U298" s="51">
        <v>18</v>
      </c>
      <c r="V298" s="51" t="s">
        <v>732</v>
      </c>
    </row>
    <row r="299" spans="1:27" s="51" customFormat="1" x14ac:dyDescent="0.3">
      <c r="A299" s="32">
        <f>INDEX('1_문헌특성'!B:B, MATCH(B299, '1_문헌특성'!D:D, 0))</f>
        <v>9</v>
      </c>
      <c r="B299" s="51">
        <v>3115</v>
      </c>
      <c r="C299" s="39" t="str">
        <f>VLOOKUP(B299,'1_문헌특성'!D:BF,2,0)</f>
        <v>Li (2018)</v>
      </c>
      <c r="D299" s="39" t="str">
        <f>VLOOKUP(B299,'1_문헌특성'!D:BF,3,0)</f>
        <v>NRCT</v>
      </c>
      <c r="E299" s="39" t="str">
        <f>VLOOKUP(B299,'1_문헌특성'!D:BF,7,0)</f>
        <v>부인종양</v>
      </c>
      <c r="F299" s="39" t="str">
        <f>VLOOKUP(B299,'1_문헌특성'!D:BF,8,0)</f>
        <v>난소암</v>
      </c>
      <c r="G299" s="39" t="str">
        <f>VLOOKUP(B299,'1_문헌특성'!D:BF,9,0)</f>
        <v>진행성 난소암(IIIA~IV)</v>
      </c>
      <c r="H299" s="39" t="str">
        <f>VLOOKUP(B299,'1_문헌특성'!D:BF,31,0)</f>
        <v>HT+CT</v>
      </c>
      <c r="I299" s="39" t="str">
        <f>VLOOKUP(B299,'1_문헌특성'!D:BF,38,0)</f>
        <v>SR1000 tumor radiofrequency hyperthermia apparatus</v>
      </c>
      <c r="J299" s="39" t="str">
        <f>VLOOKUP(B299,'1_문헌특성'!D:BF,43,0)</f>
        <v>항암화학요법을 7일간 시행한 후 3일간 온열요법</v>
      </c>
      <c r="K299" s="39" t="str">
        <f>VLOOKUP(B299,'1_문헌특성'!D:BF,51,0)</f>
        <v>CT</v>
      </c>
      <c r="M299" s="51" t="s">
        <v>745</v>
      </c>
      <c r="Q299" s="51" t="s">
        <v>746</v>
      </c>
      <c r="R299" s="51">
        <v>36</v>
      </c>
      <c r="S299" s="51">
        <v>15</v>
      </c>
      <c r="T299" s="51">
        <v>37</v>
      </c>
      <c r="U299" s="51">
        <v>23</v>
      </c>
    </row>
    <row r="300" spans="1:27" x14ac:dyDescent="0.3">
      <c r="B300" s="46" t="s">
        <v>58</v>
      </c>
      <c r="C300" s="46" t="s">
        <v>161</v>
      </c>
      <c r="D300" s="46" t="s">
        <v>71</v>
      </c>
      <c r="E300" s="46" t="s">
        <v>73</v>
      </c>
      <c r="F300" s="46" t="s">
        <v>5</v>
      </c>
      <c r="G300" s="46" t="s">
        <v>74</v>
      </c>
      <c r="H300" s="46" t="s">
        <v>28</v>
      </c>
      <c r="I300" s="46" t="s">
        <v>114</v>
      </c>
      <c r="J300" s="46" t="s">
        <v>115</v>
      </c>
      <c r="K300" s="46" t="s">
        <v>49</v>
      </c>
      <c r="L300" s="46" t="s">
        <v>59</v>
      </c>
      <c r="M300" s="46" t="s">
        <v>61</v>
      </c>
      <c r="N300" s="46"/>
      <c r="O300" s="46" t="s">
        <v>60</v>
      </c>
      <c r="P300" s="46" t="s">
        <v>62</v>
      </c>
      <c r="Q300" s="46" t="s">
        <v>63</v>
      </c>
      <c r="R300" s="46" t="s">
        <v>75</v>
      </c>
      <c r="S300" s="46" t="s">
        <v>76</v>
      </c>
      <c r="T300" s="46" t="s">
        <v>75</v>
      </c>
      <c r="U300" s="46" t="s">
        <v>76</v>
      </c>
      <c r="V300" s="46" t="s">
        <v>70</v>
      </c>
      <c r="W300" s="46" t="s">
        <v>78</v>
      </c>
      <c r="X300" s="46" t="s">
        <v>77</v>
      </c>
      <c r="Y300" s="46" t="s">
        <v>67</v>
      </c>
      <c r="Z300" s="46" t="s">
        <v>70</v>
      </c>
      <c r="AA300" s="32" t="s">
        <v>169</v>
      </c>
    </row>
    <row r="301" spans="1:27" x14ac:dyDescent="0.3">
      <c r="B301" s="46">
        <v>478</v>
      </c>
      <c r="C301" s="46" t="str">
        <f>VLOOKUP(B301,'[1]1_문헌특성_분석용'!D:BF,2,0)</f>
        <v>Loboda (2020)</v>
      </c>
      <c r="D301" s="46" t="str">
        <f>VLOOKUP(B301,'[1]1_문헌특성_분석용'!D:BF,3,0)</f>
        <v>RCT</v>
      </c>
      <c r="E301" s="46" t="str">
        <f>VLOOKUP(B301,'[1]1_문헌특성_분석용'!D:BF,7,0)</f>
        <v>소화기 및 유방암</v>
      </c>
      <c r="F301" s="46" t="str">
        <f>VLOOKUP(B301,'[1]1_문헌특성_분석용'!D:BF,8,0)</f>
        <v>유방암</v>
      </c>
      <c r="G301" s="46" t="str">
        <f>VLOOKUP(B301,'[1]1_문헌특성_분석용'!D:BF,9,0)</f>
        <v>국소 진행성 유방암</v>
      </c>
      <c r="H301" s="46" t="str">
        <f>VLOOKUP(B301,'[1]1_문헌특성_분석용'!D:BF,31,0)</f>
        <v>CT+HT</v>
      </c>
      <c r="I301" s="46" t="str">
        <f>VLOOKUP(B301,'[1]1_문헌특성_분석용'!D:BF,38,0)</f>
        <v>MagTherm system</v>
      </c>
      <c r="J301" s="46" t="str">
        <f>VLOOKUP(B301,'[1]1_문헌특성_분석용'!D:BF,43,0)</f>
        <v xml:space="preserve">NACT infusion 후 </v>
      </c>
      <c r="K301" s="46" t="str">
        <f>VLOOKUP(B301,'[1]1_문헌특성_분석용'!D:BF,51,0)</f>
        <v>NACT</v>
      </c>
      <c r="L301" s="46"/>
      <c r="M301" s="46" t="s">
        <v>806</v>
      </c>
      <c r="N301" s="46" t="s">
        <v>408</v>
      </c>
      <c r="O301" s="46"/>
      <c r="P301" s="46"/>
      <c r="Q301" s="46" t="s">
        <v>807</v>
      </c>
      <c r="R301" s="46">
        <v>103</v>
      </c>
      <c r="S301" s="46">
        <v>9</v>
      </c>
      <c r="T301" s="46">
        <v>97</v>
      </c>
      <c r="U301" s="46">
        <v>6</v>
      </c>
      <c r="V301" s="46">
        <v>0.68</v>
      </c>
      <c r="W301" s="46"/>
      <c r="X301" s="46"/>
      <c r="Y301" s="46"/>
      <c r="Z301" s="46"/>
    </row>
    <row r="302" spans="1:27" x14ac:dyDescent="0.3">
      <c r="B302" s="46">
        <v>478</v>
      </c>
      <c r="C302" s="46" t="str">
        <f>VLOOKUP(B302,'[1]1_문헌특성_분석용'!D:BF,2,0)</f>
        <v>Loboda (2020)</v>
      </c>
      <c r="D302" s="46" t="str">
        <f>VLOOKUP(B302,'[1]1_문헌특성_분석용'!D:BF,3,0)</f>
        <v>RCT</v>
      </c>
      <c r="E302" s="46" t="str">
        <f>VLOOKUP(B302,'[1]1_문헌특성_분석용'!D:BF,7,0)</f>
        <v>소화기 및 유방암</v>
      </c>
      <c r="F302" s="46" t="str">
        <f>VLOOKUP(B302,'[1]1_문헌특성_분석용'!D:BF,8,0)</f>
        <v>유방암</v>
      </c>
      <c r="G302" s="46" t="str">
        <f>VLOOKUP(B302,'[1]1_문헌특성_분석용'!D:BF,9,0)</f>
        <v>국소 진행성 유방암</v>
      </c>
      <c r="H302" s="46" t="str">
        <f>VLOOKUP(B302,'[1]1_문헌특성_분석용'!D:BF,31,0)</f>
        <v>CT+HT</v>
      </c>
      <c r="I302" s="46" t="str">
        <f>VLOOKUP(B302,'[1]1_문헌특성_분석용'!D:BF,38,0)</f>
        <v>MagTherm system</v>
      </c>
      <c r="J302" s="46" t="str">
        <f>VLOOKUP(B302,'[1]1_문헌특성_분석용'!D:BF,43,0)</f>
        <v xml:space="preserve">NACT infusion 후 </v>
      </c>
      <c r="K302" s="46" t="str">
        <f>VLOOKUP(B302,'[1]1_문헌특성_분석용'!D:BF,51,0)</f>
        <v>NACT</v>
      </c>
      <c r="L302" s="46"/>
      <c r="M302" s="46" t="s">
        <v>806</v>
      </c>
      <c r="N302" s="46" t="s">
        <v>801</v>
      </c>
      <c r="O302" s="46"/>
      <c r="P302" s="46"/>
      <c r="Q302" s="46" t="s">
        <v>807</v>
      </c>
      <c r="R302" s="46">
        <v>103</v>
      </c>
      <c r="S302" s="46">
        <v>51</v>
      </c>
      <c r="T302" s="46">
        <v>97</v>
      </c>
      <c r="U302" s="46">
        <v>35</v>
      </c>
      <c r="V302" s="46">
        <v>7.5999999999999998E-2</v>
      </c>
      <c r="W302" s="46"/>
      <c r="X302" s="46"/>
      <c r="Y302" s="46"/>
      <c r="Z302" s="46"/>
    </row>
    <row r="303" spans="1:27" x14ac:dyDescent="0.3">
      <c r="B303" s="46">
        <v>478</v>
      </c>
      <c r="C303" s="46" t="str">
        <f>VLOOKUP(B303,'[1]1_문헌특성_분석용'!D:BF,2,0)</f>
        <v>Loboda (2020)</v>
      </c>
      <c r="D303" s="46" t="str">
        <f>VLOOKUP(B303,'[1]1_문헌특성_분석용'!D:BF,3,0)</f>
        <v>RCT</v>
      </c>
      <c r="E303" s="46" t="str">
        <f>VLOOKUP(B303,'[1]1_문헌특성_분석용'!D:BF,7,0)</f>
        <v>소화기 및 유방암</v>
      </c>
      <c r="F303" s="46" t="str">
        <f>VLOOKUP(B303,'[1]1_문헌특성_분석용'!D:BF,8,0)</f>
        <v>유방암</v>
      </c>
      <c r="G303" s="46" t="str">
        <f>VLOOKUP(B303,'[1]1_문헌특성_분석용'!D:BF,9,0)</f>
        <v>국소 진행성 유방암</v>
      </c>
      <c r="H303" s="46" t="str">
        <f>VLOOKUP(B303,'[1]1_문헌특성_분석용'!D:BF,31,0)</f>
        <v>CT+HT</v>
      </c>
      <c r="I303" s="46" t="str">
        <f>VLOOKUP(B303,'[1]1_문헌특성_분석용'!D:BF,38,0)</f>
        <v>MagTherm system</v>
      </c>
      <c r="J303" s="46" t="str">
        <f>VLOOKUP(B303,'[1]1_문헌특성_분석용'!D:BF,43,0)</f>
        <v xml:space="preserve">NACT infusion 후 </v>
      </c>
      <c r="K303" s="46" t="str">
        <f>VLOOKUP(B303,'[1]1_문헌특성_분석용'!D:BF,51,0)</f>
        <v>NACT</v>
      </c>
      <c r="L303" s="46"/>
      <c r="M303" s="46" t="s">
        <v>806</v>
      </c>
      <c r="N303" s="46" t="s">
        <v>66</v>
      </c>
      <c r="O303" s="46"/>
      <c r="P303" s="46"/>
      <c r="Q303" s="46" t="s">
        <v>807</v>
      </c>
      <c r="R303" s="46">
        <v>103</v>
      </c>
      <c r="S303" s="46">
        <v>37</v>
      </c>
      <c r="T303" s="46">
        <v>97</v>
      </c>
      <c r="U303" s="46">
        <v>49</v>
      </c>
      <c r="V303" s="46">
        <v>5.1999999999999998E-2</v>
      </c>
      <c r="W303" s="46"/>
      <c r="X303" s="46"/>
      <c r="Y303" s="46"/>
      <c r="Z303" s="46"/>
    </row>
    <row r="304" spans="1:27" x14ac:dyDescent="0.3">
      <c r="B304" s="46">
        <v>478</v>
      </c>
      <c r="C304" s="46" t="str">
        <f>VLOOKUP(B304,'[1]1_문헌특성_분석용'!D:BF,2,0)</f>
        <v>Loboda (2020)</v>
      </c>
      <c r="D304" s="46" t="str">
        <f>VLOOKUP(B304,'[1]1_문헌특성_분석용'!D:BF,3,0)</f>
        <v>RCT</v>
      </c>
      <c r="E304" s="46" t="str">
        <f>VLOOKUP(B304,'[1]1_문헌특성_분석용'!D:BF,7,0)</f>
        <v>소화기 및 유방암</v>
      </c>
      <c r="F304" s="46" t="str">
        <f>VLOOKUP(B304,'[1]1_문헌특성_분석용'!D:BF,8,0)</f>
        <v>유방암</v>
      </c>
      <c r="G304" s="46" t="str">
        <f>VLOOKUP(B304,'[1]1_문헌특성_분석용'!D:BF,9,0)</f>
        <v>국소 진행성 유방암</v>
      </c>
      <c r="H304" s="46" t="str">
        <f>VLOOKUP(B304,'[1]1_문헌특성_분석용'!D:BF,31,0)</f>
        <v>CT+HT</v>
      </c>
      <c r="I304" s="46" t="str">
        <f>VLOOKUP(B304,'[1]1_문헌특성_분석용'!D:BF,38,0)</f>
        <v>MagTherm system</v>
      </c>
      <c r="J304" s="46" t="str">
        <f>VLOOKUP(B304,'[1]1_문헌특성_분석용'!D:BF,43,0)</f>
        <v xml:space="preserve">NACT infusion 후 </v>
      </c>
      <c r="K304" s="46" t="str">
        <f>VLOOKUP(B304,'[1]1_문헌특성_분석용'!D:BF,51,0)</f>
        <v>NACT</v>
      </c>
      <c r="L304" s="46"/>
      <c r="M304" s="46" t="s">
        <v>806</v>
      </c>
      <c r="N304" s="46" t="s">
        <v>802</v>
      </c>
      <c r="O304" s="46"/>
      <c r="P304" s="46"/>
      <c r="Q304" s="46" t="s">
        <v>807</v>
      </c>
      <c r="R304" s="46">
        <v>103</v>
      </c>
      <c r="S304" s="46">
        <v>6</v>
      </c>
      <c r="T304" s="46">
        <v>97</v>
      </c>
      <c r="U304" s="46">
        <v>7</v>
      </c>
      <c r="V304" s="46">
        <v>0.91</v>
      </c>
      <c r="W304" s="46"/>
      <c r="X304" s="46"/>
      <c r="Y304" s="46"/>
      <c r="Z304" s="46"/>
    </row>
    <row r="305" spans="2:26" x14ac:dyDescent="0.3">
      <c r="B305" s="46">
        <v>478</v>
      </c>
      <c r="C305" s="46" t="str">
        <f>VLOOKUP(B305,'[1]1_문헌특성_분석용'!D:BF,2,0)</f>
        <v>Loboda (2020)</v>
      </c>
      <c r="D305" s="46" t="str">
        <f>VLOOKUP(B305,'[1]1_문헌특성_분석용'!D:BF,3,0)</f>
        <v>RCT</v>
      </c>
      <c r="E305" s="46" t="str">
        <f>VLOOKUP(B305,'[1]1_문헌특성_분석용'!D:BF,7,0)</f>
        <v>소화기 및 유방암</v>
      </c>
      <c r="F305" s="46" t="str">
        <f>VLOOKUP(B305,'[1]1_문헌특성_분석용'!D:BF,8,0)</f>
        <v>유방암</v>
      </c>
      <c r="G305" s="46" t="str">
        <f>VLOOKUP(B305,'[1]1_문헌특성_분석용'!D:BF,9,0)</f>
        <v>국소 진행성 유방암</v>
      </c>
      <c r="H305" s="46" t="str">
        <f>VLOOKUP(B305,'[1]1_문헌특성_분석용'!D:BF,31,0)</f>
        <v>CT+HT</v>
      </c>
      <c r="I305" s="46" t="str">
        <f>VLOOKUP(B305,'[1]1_문헌특성_분석용'!D:BF,38,0)</f>
        <v>MagTherm system</v>
      </c>
      <c r="J305" s="46" t="str">
        <f>VLOOKUP(B305,'[1]1_문헌특성_분석용'!D:BF,43,0)</f>
        <v xml:space="preserve">NACT infusion 후 </v>
      </c>
      <c r="K305" s="46" t="str">
        <f>VLOOKUP(B305,'[1]1_문헌특성_분석용'!D:BF,51,0)</f>
        <v>NACT</v>
      </c>
      <c r="L305" s="46"/>
      <c r="M305" s="46" t="s">
        <v>806</v>
      </c>
      <c r="N305" s="46" t="s">
        <v>808</v>
      </c>
      <c r="O305" s="46"/>
      <c r="P305" s="46"/>
      <c r="Q305" s="46" t="s">
        <v>807</v>
      </c>
      <c r="R305" s="46">
        <v>103</v>
      </c>
      <c r="S305" s="46">
        <v>60</v>
      </c>
      <c r="T305" s="46">
        <v>97</v>
      </c>
      <c r="U305" s="46">
        <v>41</v>
      </c>
      <c r="V305" s="46"/>
      <c r="W305" s="46"/>
      <c r="X305" s="46"/>
      <c r="Y305" s="46"/>
      <c r="Z305" s="46"/>
    </row>
    <row r="306" spans="2:26" x14ac:dyDescent="0.3">
      <c r="B306" s="46">
        <v>478</v>
      </c>
      <c r="C306" s="46" t="str">
        <f>VLOOKUP(B306,'[1]1_문헌특성_분석용'!D:BF,2,0)</f>
        <v>Loboda (2020)</v>
      </c>
      <c r="D306" s="46" t="str">
        <f>VLOOKUP(B306,'[1]1_문헌특성_분석용'!D:BF,3,0)</f>
        <v>RCT</v>
      </c>
      <c r="E306" s="46" t="str">
        <f>VLOOKUP(B306,'[1]1_문헌특성_분석용'!D:BF,7,0)</f>
        <v>소화기 및 유방암</v>
      </c>
      <c r="F306" s="46" t="str">
        <f>VLOOKUP(B306,'[1]1_문헌특성_분석용'!D:BF,8,0)</f>
        <v>유방암</v>
      </c>
      <c r="G306" s="46" t="str">
        <f>VLOOKUP(B306,'[1]1_문헌특성_분석용'!D:BF,9,0)</f>
        <v>국소 진행성 유방암</v>
      </c>
      <c r="H306" s="46" t="str">
        <f>VLOOKUP(B306,'[1]1_문헌특성_분석용'!D:BF,31,0)</f>
        <v>CT+HT</v>
      </c>
      <c r="I306" s="46" t="str">
        <f>VLOOKUP(B306,'[1]1_문헌특성_분석용'!D:BF,38,0)</f>
        <v>MagTherm system</v>
      </c>
      <c r="J306" s="46" t="str">
        <f>VLOOKUP(B306,'[1]1_문헌특성_분석용'!D:BF,43,0)</f>
        <v xml:space="preserve">NACT infusion 후 </v>
      </c>
      <c r="K306" s="46" t="str">
        <f>VLOOKUP(B306,'[1]1_문헌특성_분석용'!D:BF,51,0)</f>
        <v>NACT</v>
      </c>
      <c r="L306" s="46" t="s">
        <v>809</v>
      </c>
      <c r="M306" s="46" t="s">
        <v>810</v>
      </c>
      <c r="N306" s="46" t="s">
        <v>811</v>
      </c>
      <c r="O306" s="46"/>
      <c r="P306" s="46"/>
      <c r="Q306" s="46" t="s">
        <v>299</v>
      </c>
      <c r="R306" s="46">
        <v>68</v>
      </c>
      <c r="S306" s="46">
        <v>56</v>
      </c>
      <c r="T306" s="46">
        <v>56</v>
      </c>
      <c r="U306" s="46">
        <v>44</v>
      </c>
      <c r="V306" s="46" t="s">
        <v>696</v>
      </c>
      <c r="W306" s="46"/>
      <c r="X306" s="46"/>
      <c r="Y306" s="46"/>
      <c r="Z306" s="46"/>
    </row>
    <row r="307" spans="2:26" x14ac:dyDescent="0.3">
      <c r="B307" s="46">
        <v>478</v>
      </c>
      <c r="C307" s="46" t="str">
        <f>VLOOKUP(B307,'[1]1_문헌특성_분석용'!D:BF,2,0)</f>
        <v>Loboda (2020)</v>
      </c>
      <c r="D307" s="46" t="str">
        <f>VLOOKUP(B307,'[1]1_문헌특성_분석용'!D:BF,3,0)</f>
        <v>RCT</v>
      </c>
      <c r="E307" s="46" t="str">
        <f>VLOOKUP(B307,'[1]1_문헌특성_분석용'!D:BF,7,0)</f>
        <v>소화기 및 유방암</v>
      </c>
      <c r="F307" s="46" t="str">
        <f>VLOOKUP(B307,'[1]1_문헌특성_분석용'!D:BF,8,0)</f>
        <v>유방암</v>
      </c>
      <c r="G307" s="46" t="str">
        <f>VLOOKUP(B307,'[1]1_문헌특성_분석용'!D:BF,9,0)</f>
        <v>국소 진행성 유방암</v>
      </c>
      <c r="H307" s="46" t="str">
        <f>VLOOKUP(B307,'[1]1_문헌특성_분석용'!D:BF,31,0)</f>
        <v>CT+HT</v>
      </c>
      <c r="I307" s="46" t="str">
        <f>VLOOKUP(B307,'[1]1_문헌특성_분석용'!D:BF,38,0)</f>
        <v>MagTherm system</v>
      </c>
      <c r="J307" s="46" t="str">
        <f>VLOOKUP(B307,'[1]1_문헌특성_분석용'!D:BF,43,0)</f>
        <v xml:space="preserve">NACT infusion 후 </v>
      </c>
      <c r="K307" s="46" t="str">
        <f>VLOOKUP(B307,'[1]1_문헌특성_분석용'!D:BF,51,0)</f>
        <v>NACT</v>
      </c>
      <c r="L307" s="46" t="s">
        <v>812</v>
      </c>
      <c r="M307" s="46" t="s">
        <v>810</v>
      </c>
      <c r="N307" s="46" t="s">
        <v>811</v>
      </c>
      <c r="O307" s="46"/>
      <c r="P307" s="46"/>
      <c r="Q307" s="46" t="s">
        <v>813</v>
      </c>
      <c r="R307" s="46">
        <v>35</v>
      </c>
      <c r="S307" s="46">
        <v>23</v>
      </c>
      <c r="T307" s="46">
        <v>41</v>
      </c>
      <c r="U307" s="46">
        <v>17</v>
      </c>
      <c r="V307" s="46" t="s">
        <v>696</v>
      </c>
      <c r="W307" s="46"/>
      <c r="X307" s="46"/>
      <c r="Y307" s="46"/>
      <c r="Z307" s="46"/>
    </row>
    <row r="308" spans="2:26" x14ac:dyDescent="0.3">
      <c r="B308" s="46">
        <v>478</v>
      </c>
      <c r="C308" s="46" t="str">
        <f>VLOOKUP(B308,'[1]1_문헌특성_분석용'!D:BF,2,0)</f>
        <v>Loboda (2020)</v>
      </c>
      <c r="D308" s="46" t="str">
        <f>VLOOKUP(B308,'[1]1_문헌특성_분석용'!D:BF,3,0)</f>
        <v>RCT</v>
      </c>
      <c r="E308" s="46" t="str">
        <f>VLOOKUP(B308,'[1]1_문헌특성_분석용'!D:BF,7,0)</f>
        <v>소화기 및 유방암</v>
      </c>
      <c r="F308" s="46" t="str">
        <f>VLOOKUP(B308,'[1]1_문헌특성_분석용'!D:BF,8,0)</f>
        <v>유방암</v>
      </c>
      <c r="G308" s="46" t="str">
        <f>VLOOKUP(B308,'[1]1_문헌특성_분석용'!D:BF,9,0)</f>
        <v>국소 진행성 유방암</v>
      </c>
      <c r="H308" s="46" t="str">
        <f>VLOOKUP(B308,'[1]1_문헌특성_분석용'!D:BF,31,0)</f>
        <v>CT+HT</v>
      </c>
      <c r="I308" s="46" t="str">
        <f>VLOOKUP(B308,'[1]1_문헌특성_분석용'!D:BF,38,0)</f>
        <v>MagTherm system</v>
      </c>
      <c r="J308" s="46" t="str">
        <f>VLOOKUP(B308,'[1]1_문헌특성_분석용'!D:BF,43,0)</f>
        <v xml:space="preserve">NACT infusion 후 </v>
      </c>
      <c r="K308" s="46" t="str">
        <f>VLOOKUP(B308,'[1]1_문헌특성_분석용'!D:BF,51,0)</f>
        <v>NACT</v>
      </c>
      <c r="L308" s="46" t="s">
        <v>812</v>
      </c>
      <c r="M308" s="46" t="s">
        <v>810</v>
      </c>
      <c r="N308" s="46" t="s">
        <v>811</v>
      </c>
      <c r="O308" s="46"/>
      <c r="P308" s="46"/>
      <c r="Q308" s="46" t="s">
        <v>814</v>
      </c>
      <c r="R308" s="46">
        <v>35</v>
      </c>
      <c r="S308" s="46">
        <v>18</v>
      </c>
      <c r="T308" s="46">
        <v>41</v>
      </c>
      <c r="U308" s="46">
        <v>8</v>
      </c>
      <c r="V308" s="46" t="s">
        <v>696</v>
      </c>
      <c r="W308" s="46"/>
      <c r="X308" s="46"/>
      <c r="Y308" s="46"/>
      <c r="Z308" s="46"/>
    </row>
    <row r="309" spans="2:26" x14ac:dyDescent="0.3">
      <c r="B309" s="46">
        <v>478</v>
      </c>
      <c r="C309" s="46" t="str">
        <f>VLOOKUP(B309,'[1]1_문헌특성_분석용'!D:BF,2,0)</f>
        <v>Loboda (2020)</v>
      </c>
      <c r="D309" s="46" t="str">
        <f>VLOOKUP(B309,'[1]1_문헌특성_분석용'!D:BF,3,0)</f>
        <v>RCT</v>
      </c>
      <c r="E309" s="46" t="str">
        <f>VLOOKUP(B309,'[1]1_문헌특성_분석용'!D:BF,7,0)</f>
        <v>소화기 및 유방암</v>
      </c>
      <c r="F309" s="46" t="str">
        <f>VLOOKUP(B309,'[1]1_문헌특성_분석용'!D:BF,8,0)</f>
        <v>유방암</v>
      </c>
      <c r="G309" s="46" t="str">
        <f>VLOOKUP(B309,'[1]1_문헌특성_분석용'!D:BF,9,0)</f>
        <v>국소 진행성 유방암</v>
      </c>
      <c r="H309" s="46" t="str">
        <f>VLOOKUP(B309,'[1]1_문헌특성_분석용'!D:BF,31,0)</f>
        <v>CT+HT</v>
      </c>
      <c r="I309" s="46" t="str">
        <f>VLOOKUP(B309,'[1]1_문헌특성_분석용'!D:BF,38,0)</f>
        <v>MagTherm system</v>
      </c>
      <c r="J309" s="46" t="str">
        <f>VLOOKUP(B309,'[1]1_문헌특성_분석용'!D:BF,43,0)</f>
        <v xml:space="preserve">NACT infusion 후 </v>
      </c>
      <c r="K309" s="46" t="str">
        <f>VLOOKUP(B309,'[1]1_문헌특성_분석용'!D:BF,51,0)</f>
        <v>NACT</v>
      </c>
      <c r="L309" s="46"/>
      <c r="M309" s="46" t="s">
        <v>810</v>
      </c>
      <c r="N309" s="46" t="s">
        <v>811</v>
      </c>
      <c r="O309" s="46"/>
      <c r="P309" s="46"/>
      <c r="Q309" s="46" t="s">
        <v>805</v>
      </c>
      <c r="R309" s="46">
        <v>103</v>
      </c>
      <c r="S309" s="46" t="s">
        <v>204</v>
      </c>
      <c r="T309" s="46">
        <v>97</v>
      </c>
      <c r="U309" s="46" t="s">
        <v>204</v>
      </c>
      <c r="V309" s="46" t="s">
        <v>815</v>
      </c>
      <c r="W309" s="46"/>
      <c r="X309" s="46"/>
      <c r="Y309" s="46"/>
      <c r="Z309" s="46"/>
    </row>
  </sheetData>
  <sheetProtection algorithmName="SHA-512" hashValue="KXOOhdtrzflM9pRbH2DYtVWPqyoopzrxlahV97Dp6g2OpCz+oMQ7ws0Oe0RFdgbv5MO75keImO9RfRrQFWYLhg==" saltValue="N6CypdeJ+2+05nyVWDbE+Q==" spinCount="100000" sheet="1" objects="1" scenarios="1"/>
  <autoFilter ref="B2:AA2"/>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Normal="100" workbookViewId="0">
      <selection activeCell="N11" sqref="N11"/>
    </sheetView>
  </sheetViews>
  <sheetFormatPr defaultRowHeight="12" x14ac:dyDescent="0.3"/>
  <cols>
    <col min="1" max="3" width="9" style="1"/>
    <col min="4" max="4" width="11.625" style="1" customWidth="1"/>
    <col min="5" max="6" width="9" style="1"/>
    <col min="7" max="7" width="7.875" style="1" customWidth="1"/>
    <col min="8" max="8" width="19" style="1" customWidth="1"/>
    <col min="9" max="16384" width="9" style="1"/>
  </cols>
  <sheetData>
    <row r="1" spans="1:41" ht="26.25" x14ac:dyDescent="0.3">
      <c r="A1" s="44" t="s">
        <v>163</v>
      </c>
    </row>
    <row r="2" spans="1:41" x14ac:dyDescent="0.3">
      <c r="B2" s="16" t="s">
        <v>95</v>
      </c>
    </row>
    <row r="3" spans="1:41" x14ac:dyDescent="0.3">
      <c r="B3" s="17" t="s">
        <v>113</v>
      </c>
    </row>
    <row r="4" spans="1:41" x14ac:dyDescent="0.3">
      <c r="H4" s="1" t="s">
        <v>172</v>
      </c>
      <c r="X4" s="1" t="s">
        <v>172</v>
      </c>
    </row>
    <row r="5" spans="1:41" x14ac:dyDescent="0.3">
      <c r="H5" s="6" t="s">
        <v>111</v>
      </c>
      <c r="I5" s="9"/>
      <c r="J5" s="9"/>
      <c r="K5" s="9"/>
      <c r="L5" s="9"/>
      <c r="M5" s="9"/>
      <c r="N5" s="9"/>
      <c r="O5" s="9"/>
      <c r="P5" s="9"/>
      <c r="Q5" s="9"/>
      <c r="R5" s="9"/>
      <c r="S5" s="9"/>
      <c r="T5" s="9"/>
      <c r="U5" s="8"/>
      <c r="V5" s="9"/>
      <c r="W5" s="9"/>
      <c r="X5" s="6" t="s">
        <v>112</v>
      </c>
      <c r="Y5" s="9"/>
      <c r="Z5" s="9"/>
      <c r="AA5" s="9"/>
      <c r="AB5" s="9"/>
      <c r="AC5" s="9"/>
      <c r="AD5" s="9"/>
      <c r="AE5" s="9"/>
      <c r="AF5" s="9"/>
      <c r="AG5" s="9"/>
      <c r="AH5" s="9"/>
      <c r="AI5" s="9"/>
      <c r="AJ5" s="9"/>
      <c r="AK5" s="9"/>
      <c r="AL5" s="9"/>
      <c r="AM5" s="9"/>
      <c r="AN5" s="9"/>
      <c r="AO5" s="8"/>
    </row>
    <row r="6" spans="1:41" x14ac:dyDescent="0.3">
      <c r="A6" s="1" t="s">
        <v>818</v>
      </c>
      <c r="B6" s="15" t="s">
        <v>79</v>
      </c>
      <c r="C6" s="1" t="s">
        <v>804</v>
      </c>
      <c r="D6" s="14" t="s">
        <v>80</v>
      </c>
      <c r="E6" s="14" t="s">
        <v>71</v>
      </c>
      <c r="F6" s="13" t="s">
        <v>73</v>
      </c>
      <c r="G6" s="14" t="s">
        <v>72</v>
      </c>
      <c r="H6" s="4" t="s">
        <v>81</v>
      </c>
      <c r="I6" s="4" t="s">
        <v>82</v>
      </c>
      <c r="J6" s="4" t="s">
        <v>83</v>
      </c>
      <c r="K6" s="4" t="s">
        <v>84</v>
      </c>
      <c r="L6" s="4" t="s">
        <v>85</v>
      </c>
      <c r="M6" s="4" t="s">
        <v>86</v>
      </c>
      <c r="N6" s="4" t="s">
        <v>87</v>
      </c>
      <c r="O6" s="4" t="s">
        <v>88</v>
      </c>
      <c r="P6" s="4" t="s">
        <v>89</v>
      </c>
      <c r="Q6" s="4" t="s">
        <v>90</v>
      </c>
      <c r="R6" s="4" t="s">
        <v>91</v>
      </c>
      <c r="S6" s="4" t="s">
        <v>92</v>
      </c>
      <c r="T6" s="4" t="s">
        <v>93</v>
      </c>
      <c r="U6" s="4" t="s">
        <v>94</v>
      </c>
      <c r="V6" s="4" t="s">
        <v>752</v>
      </c>
      <c r="W6" s="4" t="s">
        <v>747</v>
      </c>
      <c r="X6" s="4" t="s">
        <v>96</v>
      </c>
      <c r="Y6" s="4" t="s">
        <v>97</v>
      </c>
      <c r="Z6" s="4" t="s">
        <v>98</v>
      </c>
      <c r="AA6" s="4" t="s">
        <v>99</v>
      </c>
      <c r="AB6" s="4" t="s">
        <v>100</v>
      </c>
      <c r="AC6" s="4" t="s">
        <v>101</v>
      </c>
      <c r="AD6" s="4" t="s">
        <v>102</v>
      </c>
      <c r="AE6" s="4" t="s">
        <v>103</v>
      </c>
      <c r="AF6" s="4" t="s">
        <v>104</v>
      </c>
      <c r="AG6" s="4" t="s">
        <v>105</v>
      </c>
      <c r="AH6" s="4" t="s">
        <v>106</v>
      </c>
      <c r="AI6" s="4" t="s">
        <v>107</v>
      </c>
      <c r="AJ6" s="4" t="s">
        <v>108</v>
      </c>
      <c r="AK6" s="4" t="s">
        <v>94</v>
      </c>
      <c r="AL6" s="4" t="s">
        <v>109</v>
      </c>
      <c r="AM6" s="4" t="s">
        <v>110</v>
      </c>
      <c r="AN6" s="4" t="s">
        <v>170</v>
      </c>
      <c r="AO6" s="4" t="s">
        <v>171</v>
      </c>
    </row>
    <row r="7" spans="1:41" s="23" customFormat="1" x14ac:dyDescent="0.3">
      <c r="A7" s="1">
        <f>INDEX('1_문헌특성'!C:C, MATCH('4_비뚤림위험평가'!B9, '1_문헌특성'!D:D, 0))</f>
        <v>2020</v>
      </c>
      <c r="B7" s="4">
        <v>13096</v>
      </c>
      <c r="C7" s="23">
        <v>1</v>
      </c>
      <c r="D7" s="5" t="str">
        <f>VLOOKUP(B7,'1_문헌특성'!D:BF,2,0)</f>
        <v>Minnaar (2020)</v>
      </c>
      <c r="E7" s="5" t="str">
        <f>VLOOKUP(B7,'1_문헌특성'!D:BF,3,0)</f>
        <v>RCT(NCT03332069)</v>
      </c>
      <c r="F7" s="5" t="str">
        <f>VLOOKUP(B7,'1_문헌특성'!D:BF,7,0)</f>
        <v>부인종양</v>
      </c>
      <c r="G7" s="5" t="str">
        <f>VLOOKUP(B7,'1_문헌특성'!D:BF,9,0)</f>
        <v>자궁경부암(IIB~ⅢB)</v>
      </c>
      <c r="H7" s="25" t="s">
        <v>282</v>
      </c>
      <c r="I7" s="18" t="s">
        <v>283</v>
      </c>
      <c r="J7" s="25" t="s">
        <v>282</v>
      </c>
      <c r="K7" s="4" t="s">
        <v>284</v>
      </c>
      <c r="L7" s="25" t="s">
        <v>282</v>
      </c>
      <c r="M7" s="4" t="s">
        <v>285</v>
      </c>
      <c r="N7" s="25" t="s">
        <v>282</v>
      </c>
      <c r="O7" s="4" t="s">
        <v>286</v>
      </c>
      <c r="P7" s="25" t="s">
        <v>282</v>
      </c>
      <c r="Q7" s="4" t="s">
        <v>287</v>
      </c>
      <c r="R7" s="25" t="s">
        <v>282</v>
      </c>
      <c r="S7" s="4" t="s">
        <v>288</v>
      </c>
      <c r="T7" s="25" t="s">
        <v>282</v>
      </c>
      <c r="U7" s="4" t="s">
        <v>289</v>
      </c>
      <c r="V7" s="4"/>
      <c r="W7" s="4"/>
      <c r="X7" s="4"/>
      <c r="Y7" s="4"/>
      <c r="Z7" s="4"/>
      <c r="AA7" s="4"/>
      <c r="AB7" s="4"/>
      <c r="AC7" s="4"/>
      <c r="AD7" s="4"/>
      <c r="AE7" s="4"/>
      <c r="AF7" s="4"/>
      <c r="AG7" s="4"/>
      <c r="AH7" s="4"/>
      <c r="AI7" s="4"/>
      <c r="AJ7" s="4"/>
      <c r="AK7" s="4"/>
      <c r="AL7" s="4"/>
      <c r="AM7" s="4"/>
      <c r="AN7" s="4"/>
      <c r="AO7" s="4"/>
    </row>
    <row r="8" spans="1:41" x14ac:dyDescent="0.3">
      <c r="A8" s="1">
        <f>INDEX('1_문헌특성'!C:C, MATCH('4_비뚤림위험평가'!B8, '1_문헌특성'!D:D, 0))</f>
        <v>2019</v>
      </c>
      <c r="B8" s="4">
        <v>1729</v>
      </c>
      <c r="C8" s="23">
        <v>1</v>
      </c>
      <c r="D8" s="5" t="str">
        <f>VLOOKUP(B8,'1_문헌특성'!D:BF,2,0)</f>
        <v>Minnaar (2019)</v>
      </c>
      <c r="E8" s="5" t="str">
        <f>VLOOKUP(B8,'1_문헌특성'!D:BF,3,0)</f>
        <v>RCT(NCT03332069)</v>
      </c>
      <c r="F8" s="5" t="str">
        <f>VLOOKUP(B8,'1_문헌특성'!D:BF,7,0)</f>
        <v>부인종양</v>
      </c>
      <c r="G8" s="5" t="str">
        <f>VLOOKUP(B8,'1_문헌특성'!D:BF,9,0)</f>
        <v>자궁경부암(IIB~ⅢB)</v>
      </c>
      <c r="H8" s="25" t="s">
        <v>282</v>
      </c>
      <c r="I8" s="18" t="s">
        <v>283</v>
      </c>
      <c r="J8" s="25" t="s">
        <v>282</v>
      </c>
      <c r="K8" s="4" t="s">
        <v>284</v>
      </c>
      <c r="L8" s="25" t="s">
        <v>282</v>
      </c>
      <c r="M8" s="4" t="s">
        <v>285</v>
      </c>
      <c r="N8" s="25" t="s">
        <v>282</v>
      </c>
      <c r="O8" s="4" t="s">
        <v>286</v>
      </c>
      <c r="P8" s="25" t="s">
        <v>282</v>
      </c>
      <c r="Q8" s="4" t="s">
        <v>287</v>
      </c>
      <c r="R8" s="25" t="s">
        <v>282</v>
      </c>
      <c r="S8" s="4" t="s">
        <v>288</v>
      </c>
      <c r="T8" s="25" t="s">
        <v>282</v>
      </c>
      <c r="U8" s="4" t="s">
        <v>289</v>
      </c>
      <c r="V8" s="4"/>
      <c r="W8" s="4"/>
      <c r="X8" s="4"/>
      <c r="Y8" s="4"/>
      <c r="Z8" s="4"/>
      <c r="AA8" s="4"/>
      <c r="AB8" s="4"/>
      <c r="AC8" s="4"/>
      <c r="AD8" s="4"/>
      <c r="AE8" s="4"/>
      <c r="AF8" s="4"/>
      <c r="AG8" s="4"/>
      <c r="AH8" s="4"/>
      <c r="AI8" s="4"/>
      <c r="AJ8" s="4"/>
      <c r="AK8" s="4"/>
      <c r="AL8" s="4"/>
      <c r="AM8" s="4"/>
      <c r="AN8" s="4"/>
      <c r="AO8" s="4"/>
    </row>
    <row r="9" spans="1:41" x14ac:dyDescent="0.3">
      <c r="A9" s="23">
        <f>INDEX('1_문헌특성'!C:C, MATCH('4_비뚤림위험평가'!B7, '1_문헌특성'!D:D, 0))</f>
        <v>2020</v>
      </c>
      <c r="B9" s="18">
        <v>1157</v>
      </c>
      <c r="C9" s="23">
        <v>2</v>
      </c>
      <c r="D9" s="20" t="str">
        <f>VLOOKUP(B9,'1_문헌특성'!D:BF,2,0)</f>
        <v>Wang (2020)</v>
      </c>
      <c r="E9" s="20" t="str">
        <f>VLOOKUP(B9,'1_문헌특성'!D:BF,3,0)</f>
        <v>RCT</v>
      </c>
      <c r="F9" s="20" t="str">
        <f>VLOOKUP(B9,'1_문헌특성'!D:BF,7,0)</f>
        <v>부인종양</v>
      </c>
      <c r="G9" s="20" t="str">
        <f>VLOOKUP(B9,'1_문헌특성'!D:BF,9,0)</f>
        <v>자궁경부암(IB~IV)</v>
      </c>
      <c r="H9" s="25" t="s">
        <v>282</v>
      </c>
      <c r="I9" s="18" t="s">
        <v>364</v>
      </c>
      <c r="J9" s="25" t="s">
        <v>370</v>
      </c>
      <c r="K9" s="18" t="s">
        <v>365</v>
      </c>
      <c r="L9" s="25" t="s">
        <v>282</v>
      </c>
      <c r="M9" s="18" t="s">
        <v>366</v>
      </c>
      <c r="N9" s="25" t="s">
        <v>282</v>
      </c>
      <c r="O9" s="18" t="s">
        <v>366</v>
      </c>
      <c r="P9" s="25" t="s">
        <v>282</v>
      </c>
      <c r="Q9" s="18" t="s">
        <v>367</v>
      </c>
      <c r="R9" s="25" t="s">
        <v>282</v>
      </c>
      <c r="S9" s="18" t="s">
        <v>368</v>
      </c>
      <c r="T9" s="25" t="s">
        <v>282</v>
      </c>
      <c r="U9" s="18" t="s">
        <v>369</v>
      </c>
      <c r="V9" s="18"/>
      <c r="W9" s="18"/>
      <c r="X9" s="18"/>
      <c r="Y9" s="18"/>
      <c r="Z9" s="18"/>
      <c r="AA9" s="18"/>
      <c r="AB9" s="18"/>
      <c r="AC9" s="18"/>
      <c r="AD9" s="18"/>
      <c r="AE9" s="18"/>
      <c r="AF9" s="18"/>
      <c r="AG9" s="18"/>
      <c r="AH9" s="18"/>
      <c r="AI9" s="18"/>
      <c r="AJ9" s="18"/>
      <c r="AK9" s="18"/>
      <c r="AL9" s="18"/>
      <c r="AM9" s="18"/>
      <c r="AN9" s="18"/>
      <c r="AO9" s="18"/>
    </row>
    <row r="10" spans="1:41" s="23" customFormat="1" x14ac:dyDescent="0.3">
      <c r="A10" s="23">
        <f>INDEX('1_문헌특성'!C:C, MATCH('4_비뚤림위험평가'!B10, '1_문헌특성'!D:D, 0))</f>
        <v>2016</v>
      </c>
      <c r="B10" s="18">
        <v>3400</v>
      </c>
      <c r="C10" s="23">
        <v>3</v>
      </c>
      <c r="D10" s="18" t="str">
        <f>VLOOKUP(B10,'1_문헌특성'!D:BF,2,0)</f>
        <v>Harima (2016)</v>
      </c>
      <c r="E10" s="18" t="str">
        <f>VLOOKUP(B10,'1_문헌특성'!D:BF,3,0)</f>
        <v>RCT</v>
      </c>
      <c r="F10" s="18" t="str">
        <f>VLOOKUP(B10,'1_문헌특성'!D:BF,7,0)</f>
        <v>부인종양</v>
      </c>
      <c r="G10" s="18" t="str">
        <f>VLOOKUP(B10,'1_문헌특성'!D:BF,9,0)</f>
        <v>자궁경부암(IB-IVA)</v>
      </c>
      <c r="H10" s="27" t="s">
        <v>282</v>
      </c>
      <c r="I10" s="20" t="s">
        <v>435</v>
      </c>
      <c r="J10" s="25" t="s">
        <v>370</v>
      </c>
      <c r="K10" s="18" t="s">
        <v>365</v>
      </c>
      <c r="L10" s="25" t="s">
        <v>282</v>
      </c>
      <c r="M10" s="18" t="s">
        <v>436</v>
      </c>
      <c r="N10" s="25" t="s">
        <v>282</v>
      </c>
      <c r="O10" s="18" t="s">
        <v>436</v>
      </c>
      <c r="P10" s="25" t="s">
        <v>437</v>
      </c>
      <c r="Q10" s="18" t="s">
        <v>438</v>
      </c>
      <c r="R10" s="25" t="s">
        <v>282</v>
      </c>
      <c r="S10" s="18" t="s">
        <v>368</v>
      </c>
      <c r="T10" s="25" t="s">
        <v>440</v>
      </c>
      <c r="U10" s="18" t="s">
        <v>441</v>
      </c>
      <c r="V10" s="18"/>
      <c r="W10" s="18"/>
      <c r="X10" s="18"/>
      <c r="Y10" s="18"/>
      <c r="Z10" s="18"/>
      <c r="AA10" s="18"/>
      <c r="AB10" s="18"/>
      <c r="AC10" s="18"/>
      <c r="AD10" s="18"/>
      <c r="AE10" s="18"/>
      <c r="AF10" s="18"/>
      <c r="AG10" s="18"/>
      <c r="AH10" s="18"/>
      <c r="AI10" s="18"/>
      <c r="AJ10" s="18"/>
      <c r="AK10" s="18"/>
      <c r="AL10" s="18"/>
      <c r="AM10" s="18"/>
      <c r="AN10" s="18"/>
      <c r="AO10" s="18"/>
    </row>
    <row r="11" spans="1:41" x14ac:dyDescent="0.3">
      <c r="A11" s="1">
        <f>INDEX('1_문헌특성'!C:C, MATCH('4_비뚤림위험평가'!B14, '1_문헌특성'!D:D, 0))</f>
        <v>2005</v>
      </c>
      <c r="B11" s="4" t="s">
        <v>164</v>
      </c>
      <c r="C11" s="23">
        <v>4</v>
      </c>
      <c r="D11" s="5" t="str">
        <f>VLOOKUP(B11,'1_문헌특성'!D:BF,2,0)</f>
        <v>van der Zee (2000)</v>
      </c>
      <c r="E11" s="5" t="str">
        <f>VLOOKUP(B11,'1_문헌특성'!D:BF,3,0)</f>
        <v>RCT(the Dutch Deep Hyperthermia Trial)</v>
      </c>
      <c r="F11" s="5" t="str">
        <f>VLOOKUP(B11,'1_문헌특성'!D:BF,7,0)</f>
        <v>부인종양</v>
      </c>
      <c r="G11" s="5" t="str">
        <f>VLOOKUP(B11,'1_문헌특성'!D:BF,9,0)</f>
        <v>자궁경부암(IIB~IV)</v>
      </c>
      <c r="H11" s="25" t="s">
        <v>499</v>
      </c>
      <c r="I11" s="4" t="s">
        <v>500</v>
      </c>
      <c r="J11" s="25" t="s">
        <v>570</v>
      </c>
      <c r="K11" s="18" t="s">
        <v>365</v>
      </c>
      <c r="L11" s="25" t="s">
        <v>282</v>
      </c>
      <c r="M11" s="18" t="s">
        <v>366</v>
      </c>
      <c r="N11" s="25" t="s">
        <v>282</v>
      </c>
      <c r="O11" s="18" t="s">
        <v>366</v>
      </c>
      <c r="P11" s="25" t="s">
        <v>499</v>
      </c>
      <c r="Q11" s="4" t="s">
        <v>571</v>
      </c>
      <c r="R11" s="25" t="s">
        <v>572</v>
      </c>
      <c r="S11" s="4" t="s">
        <v>573</v>
      </c>
      <c r="T11" s="25" t="s">
        <v>499</v>
      </c>
      <c r="U11" s="4" t="s">
        <v>575</v>
      </c>
      <c r="V11" s="4"/>
      <c r="W11" s="4"/>
      <c r="X11" s="4"/>
      <c r="Y11" s="4"/>
      <c r="Z11" s="4"/>
      <c r="AA11" s="4"/>
      <c r="AB11" s="4"/>
      <c r="AC11" s="4"/>
      <c r="AD11" s="4"/>
      <c r="AE11" s="4"/>
      <c r="AF11" s="4"/>
      <c r="AG11" s="4"/>
      <c r="AH11" s="4"/>
      <c r="AI11" s="4"/>
      <c r="AJ11" s="4"/>
      <c r="AK11" s="4"/>
      <c r="AL11" s="4"/>
      <c r="AM11" s="4"/>
      <c r="AN11" s="4"/>
      <c r="AO11" s="4"/>
    </row>
    <row r="12" spans="1:41" x14ac:dyDescent="0.3">
      <c r="A12" s="1">
        <f>INDEX('1_문헌특성'!C:C, MATCH('4_비뚤림위험평가'!B16, '1_문헌특성'!D:D, 0))</f>
        <v>2017</v>
      </c>
      <c r="B12" s="4">
        <v>6416</v>
      </c>
      <c r="C12" s="23">
        <v>4</v>
      </c>
      <c r="D12" s="5" t="str">
        <f>VLOOKUP(B12,'1_문헌특성'!D:BF,2,0)</f>
        <v>Franckena (2008)</v>
      </c>
      <c r="E12" s="5" t="str">
        <f>VLOOKUP(B12,'1_문헌특성'!D:BF,3,0)</f>
        <v>RCT(the Dutch Deep Hyperthermia Trial)</v>
      </c>
      <c r="F12" s="5" t="str">
        <f>VLOOKUP(B12,'1_문헌특성'!D:BF,7,0)</f>
        <v>부인종양</v>
      </c>
      <c r="G12" s="5" t="str">
        <f>VLOOKUP(B12,'1_문헌특성'!D:BF,9,0)</f>
        <v>자궁경부암(IIB~IV)</v>
      </c>
      <c r="H12" s="25" t="s">
        <v>499</v>
      </c>
      <c r="I12" s="4" t="s">
        <v>500</v>
      </c>
      <c r="J12" s="25" t="s">
        <v>570</v>
      </c>
      <c r="K12" s="18" t="s">
        <v>365</v>
      </c>
      <c r="L12" s="25" t="s">
        <v>282</v>
      </c>
      <c r="M12" s="18" t="s">
        <v>366</v>
      </c>
      <c r="N12" s="25" t="s">
        <v>282</v>
      </c>
      <c r="O12" s="18" t="s">
        <v>366</v>
      </c>
      <c r="P12" s="25" t="s">
        <v>499</v>
      </c>
      <c r="Q12" s="4" t="s">
        <v>571</v>
      </c>
      <c r="R12" s="25" t="s">
        <v>572</v>
      </c>
      <c r="S12" s="4" t="s">
        <v>574</v>
      </c>
      <c r="T12" s="25" t="s">
        <v>499</v>
      </c>
      <c r="U12" s="4" t="s">
        <v>575</v>
      </c>
      <c r="V12" s="4"/>
      <c r="W12" s="4"/>
      <c r="X12" s="4"/>
      <c r="Y12" s="4"/>
      <c r="Z12" s="4"/>
      <c r="AA12" s="4"/>
      <c r="AB12" s="4"/>
      <c r="AC12" s="4"/>
      <c r="AD12" s="4"/>
      <c r="AE12" s="4"/>
      <c r="AF12" s="4"/>
      <c r="AG12" s="4"/>
      <c r="AH12" s="4"/>
      <c r="AI12" s="4"/>
      <c r="AJ12" s="4"/>
      <c r="AK12" s="4"/>
      <c r="AL12" s="4"/>
      <c r="AM12" s="4"/>
      <c r="AN12" s="4"/>
      <c r="AO12" s="4"/>
    </row>
    <row r="13" spans="1:41" s="23" customFormat="1" x14ac:dyDescent="0.3">
      <c r="A13" s="1">
        <f>INDEX('1_문헌특성'!C:C, MATCH('4_비뚤림위험평가'!B15, '1_문헌특성'!D:D, 0))</f>
        <v>2001</v>
      </c>
      <c r="B13" s="4">
        <v>7587</v>
      </c>
      <c r="C13" s="23">
        <v>4</v>
      </c>
      <c r="D13" s="5" t="str">
        <f>VLOOKUP(B13,'1_문헌특성'!D:BF,2,0)</f>
        <v>van der Zee (2002)</v>
      </c>
      <c r="E13" s="5" t="str">
        <f>VLOOKUP(B13,'1_문헌특성'!D:BF,3,0)</f>
        <v>RCT(the Dutch Deep Hyperthermia Trial)</v>
      </c>
      <c r="F13" s="5" t="str">
        <f>VLOOKUP(B13,'1_문헌특성'!D:BF,7,0)</f>
        <v>부인종양</v>
      </c>
      <c r="G13" s="5" t="str">
        <f>VLOOKUP(B13,'1_문헌특성'!D:BF,9,0)</f>
        <v>자궁경부암(IIB~IV)</v>
      </c>
      <c r="H13" s="25" t="s">
        <v>499</v>
      </c>
      <c r="I13" s="4" t="s">
        <v>500</v>
      </c>
      <c r="J13" s="25" t="s">
        <v>570</v>
      </c>
      <c r="K13" s="18" t="s">
        <v>365</v>
      </c>
      <c r="L13" s="25" t="s">
        <v>282</v>
      </c>
      <c r="M13" s="18" t="s">
        <v>366</v>
      </c>
      <c r="N13" s="25" t="s">
        <v>282</v>
      </c>
      <c r="O13" s="18" t="s">
        <v>366</v>
      </c>
      <c r="P13" s="25" t="s">
        <v>499</v>
      </c>
      <c r="Q13" s="4" t="s">
        <v>571</v>
      </c>
      <c r="R13" s="25" t="s">
        <v>572</v>
      </c>
      <c r="S13" s="4" t="s">
        <v>574</v>
      </c>
      <c r="T13" s="25" t="s">
        <v>499</v>
      </c>
      <c r="U13" s="4" t="s">
        <v>575</v>
      </c>
      <c r="V13" s="4"/>
      <c r="W13" s="4"/>
      <c r="X13" s="4"/>
      <c r="Y13" s="4"/>
      <c r="Z13" s="4"/>
      <c r="AA13" s="4"/>
      <c r="AB13" s="4"/>
      <c r="AC13" s="4"/>
      <c r="AD13" s="4"/>
      <c r="AE13" s="4"/>
      <c r="AF13" s="4"/>
      <c r="AG13" s="4"/>
      <c r="AH13" s="4"/>
      <c r="AI13" s="4"/>
      <c r="AJ13" s="4"/>
      <c r="AK13" s="4"/>
      <c r="AL13" s="4"/>
      <c r="AM13" s="4"/>
      <c r="AN13" s="4"/>
      <c r="AO13" s="4"/>
    </row>
    <row r="14" spans="1:41" x14ac:dyDescent="0.3">
      <c r="A14" s="23">
        <f>INDEX('1_문헌특성'!C:C, MATCH('4_비뚤림위험평가'!B13, '1_문헌특성'!D:D, 0))</f>
        <v>2002</v>
      </c>
      <c r="B14" s="18">
        <v>7019</v>
      </c>
      <c r="C14" s="23">
        <v>5</v>
      </c>
      <c r="D14" s="20" t="str">
        <f>VLOOKUP(B14,'1_문헌특성'!D:BF,2,0)</f>
        <v>Vasanthan (2005)</v>
      </c>
      <c r="E14" s="20" t="str">
        <f>VLOOKUP(B14,'1_문헌특성'!D:BF,3,0)</f>
        <v>RCT</v>
      </c>
      <c r="F14" s="20" t="str">
        <f>VLOOKUP(B14,'1_문헌특성'!D:BF,7,0)</f>
        <v>부인종양</v>
      </c>
      <c r="G14" s="20" t="str">
        <f>VLOOKUP(B14,'1_문헌특성'!D:BF,9,0)</f>
        <v>자궁경부암(IIB~IVA)</v>
      </c>
      <c r="H14" s="25" t="s">
        <v>610</v>
      </c>
      <c r="I14" s="18" t="s">
        <v>611</v>
      </c>
      <c r="J14" s="25" t="s">
        <v>610</v>
      </c>
      <c r="K14" s="18" t="s">
        <v>365</v>
      </c>
      <c r="L14" s="25" t="s">
        <v>612</v>
      </c>
      <c r="M14" s="18" t="s">
        <v>366</v>
      </c>
      <c r="N14" s="25" t="s">
        <v>612</v>
      </c>
      <c r="O14" s="18" t="s">
        <v>366</v>
      </c>
      <c r="P14" s="25" t="s">
        <v>613</v>
      </c>
      <c r="Q14" s="18" t="s">
        <v>614</v>
      </c>
      <c r="R14" s="25" t="s">
        <v>613</v>
      </c>
      <c r="S14" s="18" t="s">
        <v>615</v>
      </c>
      <c r="T14" s="25" t="s">
        <v>612</v>
      </c>
      <c r="U14" s="18" t="s">
        <v>616</v>
      </c>
      <c r="V14" s="18"/>
      <c r="W14" s="18"/>
      <c r="X14" s="18"/>
      <c r="Y14" s="18"/>
      <c r="Z14" s="18"/>
      <c r="AA14" s="18"/>
      <c r="AB14" s="18"/>
      <c r="AC14" s="18"/>
      <c r="AD14" s="18"/>
      <c r="AE14" s="18"/>
      <c r="AF14" s="18"/>
      <c r="AG14" s="18"/>
      <c r="AH14" s="18"/>
      <c r="AI14" s="18"/>
      <c r="AJ14" s="18"/>
      <c r="AK14" s="18"/>
      <c r="AL14" s="18"/>
      <c r="AM14" s="18"/>
      <c r="AN14" s="18"/>
      <c r="AO14" s="18"/>
    </row>
    <row r="15" spans="1:41" x14ac:dyDescent="0.3">
      <c r="A15" s="1">
        <f>INDEX('1_문헌특성'!C:C, MATCH('4_비뚤림위험평가'!B18, '1_문헌특성'!D:D, 0))</f>
        <v>2018</v>
      </c>
      <c r="B15" s="4">
        <v>21678</v>
      </c>
      <c r="C15" s="23">
        <v>6</v>
      </c>
      <c r="D15" s="5" t="str">
        <f>VLOOKUP(B15,'1_문헌특성'!D:BF,2,0)</f>
        <v>Harima (2001)</v>
      </c>
      <c r="E15" s="5" t="str">
        <f>VLOOKUP(B15,'1_문헌특성'!D:BF,3,0)</f>
        <v>RCT</v>
      </c>
      <c r="F15" s="5" t="str">
        <f>VLOOKUP(B15,'1_문헌특성'!D:BF,7,0)</f>
        <v>부인종양</v>
      </c>
      <c r="G15" s="5" t="str">
        <f>VLOOKUP(B15,'1_문헌특성'!D:BF,9,0)</f>
        <v>자궁경부암(IIIB)</v>
      </c>
      <c r="H15" s="25" t="s">
        <v>437</v>
      </c>
      <c r="I15" s="4" t="s">
        <v>449</v>
      </c>
      <c r="J15" s="25" t="s">
        <v>370</v>
      </c>
      <c r="K15" s="18" t="s">
        <v>365</v>
      </c>
      <c r="L15" s="25" t="s">
        <v>282</v>
      </c>
      <c r="M15" s="18" t="s">
        <v>436</v>
      </c>
      <c r="N15" s="25" t="s">
        <v>282</v>
      </c>
      <c r="O15" s="18" t="s">
        <v>436</v>
      </c>
      <c r="P15" s="25" t="s">
        <v>437</v>
      </c>
      <c r="Q15" s="18" t="s">
        <v>494</v>
      </c>
      <c r="R15" s="25" t="s">
        <v>282</v>
      </c>
      <c r="S15" s="18" t="s">
        <v>368</v>
      </c>
      <c r="T15" s="25" t="s">
        <v>439</v>
      </c>
      <c r="U15" s="18" t="s">
        <v>495</v>
      </c>
      <c r="V15" s="18"/>
      <c r="W15" s="18"/>
      <c r="X15" s="4"/>
      <c r="Y15" s="4"/>
      <c r="Z15" s="4"/>
      <c r="AA15" s="4"/>
      <c r="AB15" s="4"/>
      <c r="AC15" s="4"/>
      <c r="AD15" s="4"/>
      <c r="AE15" s="4"/>
      <c r="AF15" s="4"/>
      <c r="AG15" s="4"/>
      <c r="AH15" s="4"/>
      <c r="AI15" s="4"/>
      <c r="AJ15" s="4"/>
      <c r="AK15" s="4"/>
      <c r="AL15" s="4"/>
      <c r="AM15" s="4"/>
      <c r="AN15" s="4"/>
      <c r="AO15" s="4"/>
    </row>
    <row r="16" spans="1:41" x14ac:dyDescent="0.3">
      <c r="A16" s="1">
        <f>INDEX('1_문헌특성'!C:C, MATCH('4_비뚤림위험평가'!B12, '1_문헌특성'!D:D, 0))</f>
        <v>2008</v>
      </c>
      <c r="B16" s="4">
        <v>3189</v>
      </c>
      <c r="C16" s="23">
        <v>7</v>
      </c>
      <c r="D16" s="5" t="str">
        <f>VLOOKUP(B16,'1_문헌특성'!D:BF,2,0)</f>
        <v>Lee (2017)</v>
      </c>
      <c r="E16" s="5" t="str">
        <f>VLOOKUP(B16,'1_문헌특성'!D:BF,3,0)</f>
        <v>전향적 코호트</v>
      </c>
      <c r="F16" s="5" t="str">
        <f>VLOOKUP(B16,'1_문헌특성'!D:BF,7,0)</f>
        <v>부인종양</v>
      </c>
      <c r="G16" s="5" t="str">
        <f>VLOOKUP(B16,'1_문헌특성'!D:BF,9,0)</f>
        <v>재발성 자궁경부암(IB~ⅣA)</v>
      </c>
      <c r="H16" s="25"/>
      <c r="I16" s="4"/>
      <c r="J16" s="25"/>
      <c r="K16" s="4"/>
      <c r="L16" s="25"/>
      <c r="M16" s="4"/>
      <c r="N16" s="25"/>
      <c r="O16" s="4"/>
      <c r="P16" s="25"/>
      <c r="Q16" s="4"/>
      <c r="R16" s="25"/>
      <c r="S16" s="4"/>
      <c r="T16" s="25"/>
      <c r="U16" s="4"/>
      <c r="V16" s="4"/>
      <c r="W16" s="4"/>
      <c r="X16" s="25" t="s">
        <v>282</v>
      </c>
      <c r="Y16" s="18" t="s">
        <v>754</v>
      </c>
      <c r="Z16" s="25" t="s">
        <v>282</v>
      </c>
      <c r="AA16" s="18" t="s">
        <v>755</v>
      </c>
      <c r="AB16" s="25" t="s">
        <v>370</v>
      </c>
      <c r="AC16" s="25" t="s">
        <v>365</v>
      </c>
      <c r="AD16" s="25" t="s">
        <v>282</v>
      </c>
      <c r="AE16" s="25" t="s">
        <v>756</v>
      </c>
      <c r="AF16" s="25" t="s">
        <v>282</v>
      </c>
      <c r="AG16" s="18" t="s">
        <v>436</v>
      </c>
      <c r="AH16" s="25" t="s">
        <v>282</v>
      </c>
      <c r="AI16" s="18" t="s">
        <v>436</v>
      </c>
      <c r="AJ16" s="25" t="s">
        <v>282</v>
      </c>
      <c r="AK16" s="4" t="s">
        <v>757</v>
      </c>
      <c r="AL16" s="25" t="s">
        <v>282</v>
      </c>
      <c r="AM16" s="4" t="s">
        <v>758</v>
      </c>
      <c r="AN16" s="25" t="s">
        <v>282</v>
      </c>
      <c r="AO16" s="4" t="s">
        <v>759</v>
      </c>
    </row>
    <row r="17" spans="1:41" x14ac:dyDescent="0.3">
      <c r="A17" s="1">
        <f>INDEX('1_문헌특성'!C:C, MATCH('4_비뚤림위험평가'!B17, '1_문헌특성'!D:D, 0))</f>
        <v>2017</v>
      </c>
      <c r="B17" s="4">
        <v>16480</v>
      </c>
      <c r="C17" s="23">
        <v>8</v>
      </c>
      <c r="D17" s="5" t="str">
        <f>VLOOKUP(B17,'1_문헌특성'!D:BF,2,0)</f>
        <v>He (2017)</v>
      </c>
      <c r="E17" s="5" t="str">
        <f>VLOOKUP(B17,'1_문헌특성'!D:BF,3,0)</f>
        <v>RCT</v>
      </c>
      <c r="F17" s="5" t="str">
        <f>VLOOKUP(B17,'1_문헌특성'!D:BF,7,0)</f>
        <v>부인종양</v>
      </c>
      <c r="G17" s="5" t="str">
        <f>VLOOKUP(B17,'1_문헌특성'!D:BF,9,0)</f>
        <v>진행성 난소암(IIIC~IV)</v>
      </c>
      <c r="H17" s="25" t="s">
        <v>705</v>
      </c>
      <c r="I17" s="4" t="s">
        <v>706</v>
      </c>
      <c r="J17" s="25" t="s">
        <v>705</v>
      </c>
      <c r="K17" s="4" t="s">
        <v>365</v>
      </c>
      <c r="L17" s="25" t="s">
        <v>282</v>
      </c>
      <c r="M17" s="18" t="s">
        <v>366</v>
      </c>
      <c r="N17" s="25" t="s">
        <v>282</v>
      </c>
      <c r="O17" s="18" t="s">
        <v>366</v>
      </c>
      <c r="P17" s="25" t="s">
        <v>707</v>
      </c>
      <c r="Q17" s="4" t="s">
        <v>614</v>
      </c>
      <c r="R17" s="25" t="s">
        <v>707</v>
      </c>
      <c r="S17" s="4" t="s">
        <v>708</v>
      </c>
      <c r="T17" s="25" t="s">
        <v>710</v>
      </c>
      <c r="U17" s="4" t="s">
        <v>709</v>
      </c>
      <c r="V17" s="4"/>
      <c r="W17" s="4"/>
      <c r="X17" s="4"/>
      <c r="Y17" s="4"/>
      <c r="Z17" s="4"/>
      <c r="AA17" s="4"/>
      <c r="AB17" s="4"/>
      <c r="AC17" s="4"/>
      <c r="AD17" s="4"/>
      <c r="AE17" s="4"/>
      <c r="AF17" s="4"/>
      <c r="AG17" s="4"/>
      <c r="AH17" s="4"/>
      <c r="AI17" s="4"/>
      <c r="AJ17" s="4"/>
      <c r="AK17" s="4"/>
      <c r="AL17" s="4"/>
      <c r="AM17" s="4"/>
      <c r="AN17" s="4"/>
      <c r="AO17" s="4"/>
    </row>
    <row r="18" spans="1:41" x14ac:dyDescent="0.3">
      <c r="A18" s="1">
        <f>INDEX('1_문헌특성'!C:C, MATCH('4_비뚤림위험평가'!B11, '1_문헌특성'!D:D, 0))</f>
        <v>2000</v>
      </c>
      <c r="B18" s="4">
        <v>3115</v>
      </c>
      <c r="C18" s="23">
        <v>9</v>
      </c>
      <c r="D18" s="5" t="str">
        <f>VLOOKUP(B18,'1_문헌특성'!D:BF,2,0)</f>
        <v>Li (2018)</v>
      </c>
      <c r="E18" s="5" t="str">
        <f>VLOOKUP(B18,'1_문헌특성'!D:BF,3,0)</f>
        <v>NRCT</v>
      </c>
      <c r="F18" s="5" t="str">
        <f>VLOOKUP(B18,'1_문헌특성'!D:BF,7,0)</f>
        <v>부인종양</v>
      </c>
      <c r="G18" s="5" t="str">
        <f>VLOOKUP(B18,'1_문헌특성'!D:BF,9,0)</f>
        <v>진행성 난소암(IIIA~IV)</v>
      </c>
      <c r="H18" s="25" t="s">
        <v>748</v>
      </c>
      <c r="I18" s="4" t="s">
        <v>749</v>
      </c>
      <c r="J18" s="25" t="s">
        <v>705</v>
      </c>
      <c r="K18" s="18" t="s">
        <v>365</v>
      </c>
      <c r="L18" s="25" t="s">
        <v>282</v>
      </c>
      <c r="M18" s="18" t="s">
        <v>436</v>
      </c>
      <c r="N18" s="25" t="s">
        <v>282</v>
      </c>
      <c r="O18" s="18" t="s">
        <v>436</v>
      </c>
      <c r="P18" s="25" t="s">
        <v>282</v>
      </c>
      <c r="Q18" s="4" t="s">
        <v>750</v>
      </c>
      <c r="R18" s="25" t="s">
        <v>282</v>
      </c>
      <c r="S18" s="18" t="s">
        <v>368</v>
      </c>
      <c r="T18" s="25" t="s">
        <v>710</v>
      </c>
      <c r="U18" s="18" t="s">
        <v>751</v>
      </c>
      <c r="V18" s="25" t="s">
        <v>282</v>
      </c>
      <c r="W18" s="18" t="s">
        <v>753</v>
      </c>
      <c r="X18" s="4"/>
      <c r="Y18" s="18"/>
      <c r="Z18" s="4"/>
      <c r="AA18" s="4"/>
      <c r="AB18" s="4"/>
      <c r="AC18" s="4"/>
      <c r="AD18" s="4"/>
      <c r="AE18" s="4"/>
      <c r="AF18" s="4"/>
      <c r="AG18" s="4"/>
      <c r="AH18" s="4"/>
      <c r="AI18" s="4"/>
      <c r="AJ18" s="4"/>
      <c r="AK18" s="4"/>
      <c r="AL18" s="4"/>
      <c r="AM18" s="4"/>
      <c r="AN18" s="4"/>
      <c r="AO18" s="4"/>
    </row>
    <row r="19" spans="1:41" x14ac:dyDescent="0.3">
      <c r="C19" s="23"/>
    </row>
  </sheetData>
  <sheetProtection algorithmName="SHA-512" hashValue="8iEbRLKcTDjcqGNwRm3Oi0eipIpNt4xg3c3B1wEHxl1vAR8xmCf9FSZqniJlL3OVv0cWtRBZ38ksjaLpzafN0g==" saltValue="+HK8mzR/iZZEmFvSRy6yGw==" spinCount="100000" sheet="1" objects="1" scenarios="1"/>
  <autoFilter ref="A6:AO18">
    <sortState ref="A7:AP18">
      <sortCondition ref="C6:C18"/>
    </sortState>
  </autoFilter>
  <phoneticPr fontId="1" type="noConversion"/>
  <conditionalFormatting sqref="L12:L13 N12:N13 J11:J17 H7:H18 J7:J9 L7:L9 N7:N9 P7:P17 R7:R17 T7:T17">
    <cfRule type="containsText" dxfId="71" priority="139" operator="containsText" text="H">
      <formula>NOT(ISERROR(SEARCH("H",H7)))</formula>
    </cfRule>
    <cfRule type="containsText" dxfId="70" priority="140" operator="containsText" text="U">
      <formula>NOT(ISERROR(SEARCH("U",H7)))</formula>
    </cfRule>
  </conditionalFormatting>
  <conditionalFormatting sqref="L12:L13 N12:N13 J11:J17 H7:H18 J7:J9 L7:L9 N7:N9 P7:P17 R7:R17 T7:T17">
    <cfRule type="containsText" dxfId="69" priority="141" operator="containsText" text="L">
      <formula>NOT(ISERROR(SEARCH("L",H7)))</formula>
    </cfRule>
  </conditionalFormatting>
  <conditionalFormatting sqref="J10">
    <cfRule type="containsText" dxfId="68" priority="115" operator="containsText" text="H">
      <formula>NOT(ISERROR(SEARCH("H",J10)))</formula>
    </cfRule>
    <cfRule type="containsText" dxfId="67" priority="116" operator="containsText" text="U">
      <formula>NOT(ISERROR(SEARCH("U",J10)))</formula>
    </cfRule>
  </conditionalFormatting>
  <conditionalFormatting sqref="J10">
    <cfRule type="containsText" dxfId="66" priority="117" operator="containsText" text="L">
      <formula>NOT(ISERROR(SEARCH("L",J10)))</formula>
    </cfRule>
  </conditionalFormatting>
  <conditionalFormatting sqref="L10 N10">
    <cfRule type="containsText" dxfId="65" priority="112" operator="containsText" text="H">
      <formula>NOT(ISERROR(SEARCH("H",L10)))</formula>
    </cfRule>
    <cfRule type="containsText" dxfId="64" priority="113" operator="containsText" text="U">
      <formula>NOT(ISERROR(SEARCH("U",L10)))</formula>
    </cfRule>
  </conditionalFormatting>
  <conditionalFormatting sqref="L10 N10">
    <cfRule type="containsText" dxfId="63" priority="114" operator="containsText" text="L">
      <formula>NOT(ISERROR(SEARCH("L",L10)))</formula>
    </cfRule>
  </conditionalFormatting>
  <conditionalFormatting sqref="J18">
    <cfRule type="containsText" dxfId="62" priority="109" operator="containsText" text="H">
      <formula>NOT(ISERROR(SEARCH("H",J18)))</formula>
    </cfRule>
    <cfRule type="containsText" dxfId="61" priority="110" operator="containsText" text="U">
      <formula>NOT(ISERROR(SEARCH("U",J18)))</formula>
    </cfRule>
  </conditionalFormatting>
  <conditionalFormatting sqref="J18">
    <cfRule type="containsText" dxfId="60" priority="111" operator="containsText" text="L">
      <formula>NOT(ISERROR(SEARCH("L",J18)))</formula>
    </cfRule>
  </conditionalFormatting>
  <conditionalFormatting sqref="R18 T18 P18">
    <cfRule type="containsText" dxfId="59" priority="106" operator="containsText" text="H">
      <formula>NOT(ISERROR(SEARCH("H",P18)))</formula>
    </cfRule>
    <cfRule type="containsText" dxfId="58" priority="107" operator="containsText" text="U">
      <formula>NOT(ISERROR(SEARCH("U",P18)))</formula>
    </cfRule>
  </conditionalFormatting>
  <conditionalFormatting sqref="R18 T18 P18">
    <cfRule type="containsText" dxfId="57" priority="108" operator="containsText" text="L">
      <formula>NOT(ISERROR(SEARCH("L",P18)))</formula>
    </cfRule>
  </conditionalFormatting>
  <conditionalFormatting sqref="L18 N18">
    <cfRule type="containsText" dxfId="56" priority="103" operator="containsText" text="H">
      <formula>NOT(ISERROR(SEARCH("H",L18)))</formula>
    </cfRule>
    <cfRule type="containsText" dxfId="55" priority="104" operator="containsText" text="U">
      <formula>NOT(ISERROR(SEARCH("U",L18)))</formula>
    </cfRule>
  </conditionalFormatting>
  <conditionalFormatting sqref="L18 N18">
    <cfRule type="containsText" dxfId="54" priority="105" operator="containsText" text="L">
      <formula>NOT(ISERROR(SEARCH("L",L18)))</formula>
    </cfRule>
  </conditionalFormatting>
  <conditionalFormatting sqref="L14 N14">
    <cfRule type="containsText" dxfId="53" priority="100" operator="containsText" text="H">
      <formula>NOT(ISERROR(SEARCH("H",L14)))</formula>
    </cfRule>
    <cfRule type="containsText" dxfId="52" priority="101" operator="containsText" text="U">
      <formula>NOT(ISERROR(SEARCH("U",L14)))</formula>
    </cfRule>
  </conditionalFormatting>
  <conditionalFormatting sqref="L14 N14">
    <cfRule type="containsText" dxfId="51" priority="102" operator="containsText" text="L">
      <formula>NOT(ISERROR(SEARCH("L",L14)))</formula>
    </cfRule>
  </conditionalFormatting>
  <conditionalFormatting sqref="L15 N15">
    <cfRule type="containsText" dxfId="50" priority="97" operator="containsText" text="H">
      <formula>NOT(ISERROR(SEARCH("H",L15)))</formula>
    </cfRule>
    <cfRule type="containsText" dxfId="49" priority="98" operator="containsText" text="U">
      <formula>NOT(ISERROR(SEARCH("U",L15)))</formula>
    </cfRule>
  </conditionalFormatting>
  <conditionalFormatting sqref="L15 N15">
    <cfRule type="containsText" dxfId="48" priority="99" operator="containsText" text="L">
      <formula>NOT(ISERROR(SEARCH("L",L15)))</formula>
    </cfRule>
  </conditionalFormatting>
  <conditionalFormatting sqref="L16 N16">
    <cfRule type="containsText" dxfId="47" priority="94" operator="containsText" text="H">
      <formula>NOT(ISERROR(SEARCH("H",L16)))</formula>
    </cfRule>
    <cfRule type="containsText" dxfId="46" priority="95" operator="containsText" text="U">
      <formula>NOT(ISERROR(SEARCH("U",L16)))</formula>
    </cfRule>
  </conditionalFormatting>
  <conditionalFormatting sqref="L16 N16">
    <cfRule type="containsText" dxfId="45" priority="96" operator="containsText" text="L">
      <formula>NOT(ISERROR(SEARCH("L",L16)))</formula>
    </cfRule>
  </conditionalFormatting>
  <conditionalFormatting sqref="L17 N17">
    <cfRule type="containsText" dxfId="44" priority="91" operator="containsText" text="H">
      <formula>NOT(ISERROR(SEARCH("H",L17)))</formula>
    </cfRule>
    <cfRule type="containsText" dxfId="43" priority="92" operator="containsText" text="U">
      <formula>NOT(ISERROR(SEARCH("U",L17)))</formula>
    </cfRule>
  </conditionalFormatting>
  <conditionalFormatting sqref="L17 N17">
    <cfRule type="containsText" dxfId="42" priority="93" operator="containsText" text="L">
      <formula>NOT(ISERROR(SEARCH("L",L17)))</formula>
    </cfRule>
  </conditionalFormatting>
  <conditionalFormatting sqref="L11 N11">
    <cfRule type="containsText" dxfId="41" priority="88" operator="containsText" text="H">
      <formula>NOT(ISERROR(SEARCH("H",L11)))</formula>
    </cfRule>
    <cfRule type="containsText" dxfId="40" priority="89" operator="containsText" text="U">
      <formula>NOT(ISERROR(SEARCH("U",L11)))</formula>
    </cfRule>
  </conditionalFormatting>
  <conditionalFormatting sqref="L11 N11">
    <cfRule type="containsText" dxfId="39" priority="90" operator="containsText" text="L">
      <formula>NOT(ISERROR(SEARCH("L",L11)))</formula>
    </cfRule>
  </conditionalFormatting>
  <conditionalFormatting sqref="V11">
    <cfRule type="containsText" dxfId="38" priority="85" operator="containsText" text="H">
      <formula>NOT(ISERROR(SEARCH("H",V11)))</formula>
    </cfRule>
    <cfRule type="containsText" dxfId="37" priority="86" operator="containsText" text="U">
      <formula>NOT(ISERROR(SEARCH("U",V11)))</formula>
    </cfRule>
  </conditionalFormatting>
  <conditionalFormatting sqref="V11">
    <cfRule type="containsText" dxfId="36" priority="87" operator="containsText" text="L">
      <formula>NOT(ISERROR(SEARCH("L",V11)))</formula>
    </cfRule>
  </conditionalFormatting>
  <conditionalFormatting sqref="Z12">
    <cfRule type="containsText" dxfId="35" priority="49" operator="containsText" text="H">
      <formula>NOT(ISERROR(SEARCH("H",Z12)))</formula>
    </cfRule>
    <cfRule type="containsText" dxfId="34" priority="50" operator="containsText" text="U">
      <formula>NOT(ISERROR(SEARCH("U",Z12)))</formula>
    </cfRule>
  </conditionalFormatting>
  <conditionalFormatting sqref="Z12">
    <cfRule type="containsText" dxfId="33" priority="51" operator="containsText" text="L">
      <formula>NOT(ISERROR(SEARCH("L",Z12)))</formula>
    </cfRule>
  </conditionalFormatting>
  <conditionalFormatting sqref="AB12">
    <cfRule type="containsText" dxfId="32" priority="46" operator="containsText" text="H">
      <formula>NOT(ISERROR(SEARCH("H",AB12)))</formula>
    </cfRule>
    <cfRule type="containsText" dxfId="31" priority="47" operator="containsText" text="U">
      <formula>NOT(ISERROR(SEARCH("U",AB12)))</formula>
    </cfRule>
  </conditionalFormatting>
  <conditionalFormatting sqref="AB12">
    <cfRule type="containsText" dxfId="30" priority="48" operator="containsText" text="L">
      <formula>NOT(ISERROR(SEARCH("L",AB12)))</formula>
    </cfRule>
  </conditionalFormatting>
  <conditionalFormatting sqref="AC12">
    <cfRule type="containsText" dxfId="29" priority="67" operator="containsText" text="H">
      <formula>NOT(ISERROR(SEARCH("H",AC12)))</formula>
    </cfRule>
    <cfRule type="containsText" dxfId="28" priority="68" operator="containsText" text="U">
      <formula>NOT(ISERROR(SEARCH("U",AC12)))</formula>
    </cfRule>
  </conditionalFormatting>
  <conditionalFormatting sqref="AC12">
    <cfRule type="containsText" dxfId="27" priority="69" operator="containsText" text="L">
      <formula>NOT(ISERROR(SEARCH("L",AC12)))</formula>
    </cfRule>
  </conditionalFormatting>
  <conditionalFormatting sqref="AD12">
    <cfRule type="containsText" dxfId="26" priority="43" operator="containsText" text="H">
      <formula>NOT(ISERROR(SEARCH("H",AD12)))</formula>
    </cfRule>
    <cfRule type="containsText" dxfId="25" priority="44" operator="containsText" text="U">
      <formula>NOT(ISERROR(SEARCH("U",AD12)))</formula>
    </cfRule>
  </conditionalFormatting>
  <conditionalFormatting sqref="AD12">
    <cfRule type="containsText" dxfId="24" priority="45" operator="containsText" text="L">
      <formula>NOT(ISERROR(SEARCH("L",AD12)))</formula>
    </cfRule>
  </conditionalFormatting>
  <conditionalFormatting sqref="AE12">
    <cfRule type="containsText" dxfId="23" priority="61" operator="containsText" text="H">
      <formula>NOT(ISERROR(SEARCH("H",AE12)))</formula>
    </cfRule>
    <cfRule type="containsText" dxfId="22" priority="62" operator="containsText" text="U">
      <formula>NOT(ISERROR(SEARCH("U",AE12)))</formula>
    </cfRule>
  </conditionalFormatting>
  <conditionalFormatting sqref="AE12">
    <cfRule type="containsText" dxfId="21" priority="63" operator="containsText" text="L">
      <formula>NOT(ISERROR(SEARCH("L",AE12)))</formula>
    </cfRule>
  </conditionalFormatting>
  <conditionalFormatting sqref="X12">
    <cfRule type="containsText" dxfId="20" priority="55" operator="containsText" text="H">
      <formula>NOT(ISERROR(SEARCH("H",X12)))</formula>
    </cfRule>
    <cfRule type="containsText" dxfId="19" priority="56" operator="containsText" text="U">
      <formula>NOT(ISERROR(SEARCH("U",X12)))</formula>
    </cfRule>
  </conditionalFormatting>
  <conditionalFormatting sqref="X12">
    <cfRule type="containsText" dxfId="18" priority="57" operator="containsText" text="L">
      <formula>NOT(ISERROR(SEARCH("L",X12)))</formula>
    </cfRule>
  </conditionalFormatting>
  <conditionalFormatting sqref="AN12">
    <cfRule type="containsText" dxfId="17" priority="25" operator="containsText" text="H">
      <formula>NOT(ISERROR(SEARCH("H",AN12)))</formula>
    </cfRule>
    <cfRule type="containsText" dxfId="16" priority="26" operator="containsText" text="U">
      <formula>NOT(ISERROR(SEARCH("U",AN12)))</formula>
    </cfRule>
  </conditionalFormatting>
  <conditionalFormatting sqref="AN12">
    <cfRule type="containsText" dxfId="15" priority="27" operator="containsText" text="L">
      <formula>NOT(ISERROR(SEARCH("L",AN12)))</formula>
    </cfRule>
  </conditionalFormatting>
  <conditionalFormatting sqref="AL12">
    <cfRule type="containsText" dxfId="14" priority="28" operator="containsText" text="H">
      <formula>NOT(ISERROR(SEARCH("H",AL12)))</formula>
    </cfRule>
    <cfRule type="containsText" dxfId="13" priority="29" operator="containsText" text="U">
      <formula>NOT(ISERROR(SEARCH("U",AL12)))</formula>
    </cfRule>
  </conditionalFormatting>
  <conditionalFormatting sqref="AL12">
    <cfRule type="containsText" dxfId="12" priority="30" operator="containsText" text="L">
      <formula>NOT(ISERROR(SEARCH("L",AL12)))</formula>
    </cfRule>
  </conditionalFormatting>
  <conditionalFormatting sqref="AF12">
    <cfRule type="containsText" dxfId="11" priority="37" operator="containsText" text="H">
      <formula>NOT(ISERROR(SEARCH("H",AF12)))</formula>
    </cfRule>
    <cfRule type="containsText" dxfId="10" priority="38" operator="containsText" text="U">
      <formula>NOT(ISERROR(SEARCH("U",AF12)))</formula>
    </cfRule>
  </conditionalFormatting>
  <conditionalFormatting sqref="AF12">
    <cfRule type="containsText" dxfId="9" priority="39" operator="containsText" text="L">
      <formula>NOT(ISERROR(SEARCH("L",AF12)))</formula>
    </cfRule>
  </conditionalFormatting>
  <conditionalFormatting sqref="AH12">
    <cfRule type="containsText" dxfId="8" priority="34" operator="containsText" text="H">
      <formula>NOT(ISERROR(SEARCH("H",AH12)))</formula>
    </cfRule>
    <cfRule type="containsText" dxfId="7" priority="35" operator="containsText" text="U">
      <formula>NOT(ISERROR(SEARCH("U",AH12)))</formula>
    </cfRule>
  </conditionalFormatting>
  <conditionalFormatting sqref="AH12">
    <cfRule type="containsText" dxfId="6" priority="36" operator="containsText" text="L">
      <formula>NOT(ISERROR(SEARCH("L",AH12)))</formula>
    </cfRule>
  </conditionalFormatting>
  <conditionalFormatting sqref="AJ12">
    <cfRule type="containsText" dxfId="5" priority="31" operator="containsText" text="H">
      <formula>NOT(ISERROR(SEARCH("H",AJ12)))</formula>
    </cfRule>
    <cfRule type="containsText" dxfId="4" priority="32" operator="containsText" text="U">
      <formula>NOT(ISERROR(SEARCH("U",AJ12)))</formula>
    </cfRule>
  </conditionalFormatting>
  <conditionalFormatting sqref="AJ12">
    <cfRule type="containsText" dxfId="3" priority="33" operator="containsText" text="L">
      <formula>NOT(ISERROR(SEARCH("L",AJ12)))</formula>
    </cfRule>
  </conditionalFormatting>
  <conditionalFormatting sqref="Z13">
    <cfRule type="containsText" dxfId="2" priority="22" operator="containsText" text="H">
      <formula>NOT(ISERROR(SEARCH("H",Z13)))</formula>
    </cfRule>
    <cfRule type="containsText" dxfId="1" priority="23" operator="containsText" text="U">
      <formula>NOT(ISERROR(SEARCH("U",Z13)))</formula>
    </cfRule>
  </conditionalFormatting>
  <conditionalFormatting sqref="Z13">
    <cfRule type="containsText" dxfId="0" priority="24" operator="containsText" text="L">
      <formula>NOT(ISERROR(SEARCH("L",Z13)))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L16" sqref="L16"/>
    </sheetView>
  </sheetViews>
  <sheetFormatPr defaultRowHeight="16.5" x14ac:dyDescent="0.3"/>
  <cols>
    <col min="1" max="1" width="62.875" customWidth="1"/>
  </cols>
  <sheetData>
    <row r="1" spans="1:1" x14ac:dyDescent="0.3">
      <c r="A1" t="s">
        <v>180</v>
      </c>
    </row>
    <row r="2" spans="1:1" x14ac:dyDescent="0.3">
      <c r="A2" t="s">
        <v>183</v>
      </c>
    </row>
    <row r="3" spans="1:1" x14ac:dyDescent="0.3">
      <c r="A3" t="s">
        <v>184</v>
      </c>
    </row>
    <row r="4" spans="1:1" x14ac:dyDescent="0.3">
      <c r="A4" t="s">
        <v>197</v>
      </c>
    </row>
    <row r="5" spans="1:1" x14ac:dyDescent="0.3">
      <c r="A5" t="s">
        <v>198</v>
      </c>
    </row>
    <row r="6" spans="1:1" x14ac:dyDescent="0.3">
      <c r="A6" t="s">
        <v>199</v>
      </c>
    </row>
    <row r="7" spans="1:1" x14ac:dyDescent="0.3">
      <c r="A7" t="s">
        <v>209</v>
      </c>
    </row>
    <row r="8" spans="1:1" x14ac:dyDescent="0.3">
      <c r="A8" t="s">
        <v>210</v>
      </c>
    </row>
    <row r="9" spans="1:1" x14ac:dyDescent="0.3">
      <c r="A9" t="s">
        <v>211</v>
      </c>
    </row>
    <row r="10" spans="1:1" x14ac:dyDescent="0.3">
      <c r="A10" t="s">
        <v>212</v>
      </c>
    </row>
    <row r="11" spans="1:1" x14ac:dyDescent="0.3">
      <c r="A11" t="s">
        <v>213</v>
      </c>
    </row>
    <row r="12" spans="1:1" x14ac:dyDescent="0.3">
      <c r="A12" t="s">
        <v>214</v>
      </c>
    </row>
    <row r="13" spans="1:1" x14ac:dyDescent="0.3">
      <c r="A13" t="s">
        <v>219</v>
      </c>
    </row>
    <row r="14" spans="1:1" x14ac:dyDescent="0.3">
      <c r="A14" t="s">
        <v>220</v>
      </c>
    </row>
    <row r="15" spans="1:1" x14ac:dyDescent="0.3">
      <c r="A15" t="s">
        <v>311</v>
      </c>
    </row>
    <row r="16" spans="1:1" x14ac:dyDescent="0.3">
      <c r="A16" t="s">
        <v>394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워크시트</vt:lpstr>
      </vt:variant>
      <vt:variant>
        <vt:i4>5</vt:i4>
      </vt:variant>
      <vt:variant>
        <vt:lpstr>이름이 지정된 범위</vt:lpstr>
      </vt:variant>
      <vt:variant>
        <vt:i4>1</vt:i4>
      </vt:variant>
    </vt:vector>
  </HeadingPairs>
  <TitlesOfParts>
    <vt:vector size="6" baseType="lpstr">
      <vt:lpstr>1_문헌특성</vt:lpstr>
      <vt:lpstr>2_결과지표_연속형</vt:lpstr>
      <vt:lpstr>3_결과지표_범주형</vt:lpstr>
      <vt:lpstr>4_비뚤림위험평가</vt:lpstr>
      <vt:lpstr>약어</vt:lpstr>
      <vt:lpstr>'4_비뚤림위험평가'!_FilterDatabase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2021-08-18T04:23:46Z</dcterms:created>
  <dcterms:modified xsi:type="dcterms:W3CDTF">2022-04-21T23:43:44Z</dcterms:modified>
</cp:coreProperties>
</file>